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carmela/Desktop/Archivio /Interreg Ipa South Adriatic 2021-2027/1. Programme Communication 2021 2027/4. NEW WEB SITE/Progetti approvati/"/>
    </mc:Choice>
  </mc:AlternateContent>
  <xr:revisionPtr revIDLastSave="0" documentId="13_ncr:1_{1EAE0D80-E62D-7746-BD87-F2ED293714E4}" xr6:coauthVersionLast="43" xr6:coauthVersionMax="43" xr10:uidLastSave="{00000000-0000-0000-0000-000000000000}"/>
  <bookViews>
    <workbookView xWindow="0" yWindow="500" windowWidth="28800" windowHeight="16000" activeTab="4" xr2:uid="{00000000-000D-0000-FFFF-FFFF00000000}"/>
  </bookViews>
  <sheets>
    <sheet name="Legenda_art_49_CPR" sheetId="2" state="hidden" r:id="rId1"/>
    <sheet name="Dates_IC" sheetId="3" state="hidden" r:id="rId2"/>
    <sheet name="Partner data" sheetId="1" state="hidden" r:id="rId3"/>
    <sheet name="Description" sheetId="4" state="hidden" r:id="rId4"/>
    <sheet name="Small" sheetId="8" r:id="rId5"/>
    <sheet name="Strategic" sheetId="9" state="hidden" r:id="rId6"/>
    <sheet name="Standard" sheetId="10" state="hidden" r:id="rId7"/>
  </sheets>
  <definedNames>
    <definedName name="_xlnm._FilterDatabase" localSheetId="1" hidden="1">Dates_IC!$A$2:$D$414</definedName>
    <definedName name="_xlnm._FilterDatabase" localSheetId="2" hidden="1">'Partner data'!$A$2:$O$413</definedName>
    <definedName name="_xlnm._FilterDatabase" localSheetId="4" hidden="1">Small!$A$2:$O$150</definedName>
    <definedName name="_xlnm._FilterDatabase" localSheetId="6" hidden="1">Standard!$A$2:$O$232</definedName>
    <definedName name="_xlnm._FilterDatabase" localSheetId="5" hidden="1">Strategic!$A$2:$O$32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34" i="10" l="1"/>
  <c r="C234" i="10" s="1"/>
  <c r="O54" i="10"/>
  <c r="O211" i="10"/>
  <c r="O38" i="10"/>
  <c r="O77" i="10"/>
  <c r="O59" i="10"/>
  <c r="O83" i="10"/>
  <c r="O88" i="10"/>
  <c r="O99" i="10"/>
  <c r="O104" i="10"/>
  <c r="O115" i="10"/>
  <c r="O119" i="10"/>
  <c r="O123" i="10"/>
  <c r="O127" i="10"/>
  <c r="O132" i="10"/>
  <c r="O136" i="10"/>
  <c r="O147" i="10"/>
  <c r="O163" i="10"/>
  <c r="O167" i="10"/>
  <c r="O71" i="10"/>
  <c r="O142" i="10"/>
  <c r="O157" i="10"/>
  <c r="O171" i="10"/>
  <c r="O177" i="10"/>
  <c r="O182" i="10"/>
  <c r="O188" i="10"/>
  <c r="O199" i="10"/>
  <c r="O194" i="10"/>
  <c r="O215" i="10"/>
  <c r="O226" i="10"/>
  <c r="O220" i="10"/>
  <c r="O205" i="10"/>
  <c r="O151" i="10"/>
  <c r="O109" i="10"/>
  <c r="O93" i="10"/>
  <c r="O65" i="10"/>
  <c r="O48" i="10"/>
  <c r="O42" i="10"/>
  <c r="O32" i="10"/>
  <c r="O26" i="10"/>
  <c r="O20" i="10"/>
  <c r="O14" i="10"/>
  <c r="O9" i="10"/>
  <c r="O3" i="10"/>
  <c r="N232" i="10"/>
  <c r="B251" i="10"/>
  <c r="B250" i="10"/>
  <c r="B249" i="10"/>
  <c r="B246" i="10"/>
  <c r="B245" i="10"/>
  <c r="B244" i="10"/>
  <c r="B243" i="10"/>
  <c r="B242" i="10"/>
  <c r="B248" i="10"/>
  <c r="C248" i="10" s="1"/>
  <c r="B241" i="10"/>
  <c r="C241" i="10" s="1"/>
  <c r="B239" i="10"/>
  <c r="B238" i="10"/>
  <c r="B237" i="10"/>
  <c r="B236" i="10"/>
  <c r="B235" i="10"/>
  <c r="E226" i="10"/>
  <c r="E109" i="10"/>
  <c r="E3" i="10"/>
  <c r="E65" i="10"/>
  <c r="E32" i="10"/>
  <c r="E188" i="10"/>
  <c r="E199" i="10"/>
  <c r="E38" i="10"/>
  <c r="E127" i="10"/>
  <c r="E99" i="10"/>
  <c r="E20" i="10"/>
  <c r="E14" i="10"/>
  <c r="E171" i="10"/>
  <c r="E157" i="10"/>
  <c r="E142" i="10"/>
  <c r="E71" i="10"/>
  <c r="E167" i="10"/>
  <c r="E93" i="10"/>
  <c r="E77" i="10"/>
  <c r="E115" i="10"/>
  <c r="E83" i="10"/>
  <c r="E182" i="10"/>
  <c r="E177" i="10"/>
  <c r="E42" i="10"/>
  <c r="E88" i="10"/>
  <c r="E194" i="10"/>
  <c r="E215" i="10"/>
  <c r="E147" i="10"/>
  <c r="E9" i="10"/>
  <c r="E59" i="10"/>
  <c r="E220" i="10"/>
  <c r="E48" i="10"/>
  <c r="E119" i="10"/>
  <c r="E205" i="10"/>
  <c r="E54" i="10"/>
  <c r="E26" i="10"/>
  <c r="E151" i="10"/>
  <c r="E136" i="10"/>
  <c r="E132" i="10"/>
  <c r="E163" i="10"/>
  <c r="E123" i="10"/>
  <c r="E104" i="10"/>
  <c r="E211" i="10"/>
  <c r="O14" i="9"/>
  <c r="O22" i="9"/>
  <c r="O8" i="9"/>
  <c r="O3" i="9"/>
  <c r="O28" i="9"/>
  <c r="N33" i="9"/>
  <c r="B47" i="9"/>
  <c r="B46" i="9"/>
  <c r="B45" i="9"/>
  <c r="B44" i="9"/>
  <c r="B43" i="9"/>
  <c r="B40" i="9"/>
  <c r="B39" i="9"/>
  <c r="B38" i="9"/>
  <c r="B37" i="9"/>
  <c r="B36" i="9"/>
  <c r="B35" i="9"/>
  <c r="C35" i="9" s="1"/>
  <c r="B52" i="9"/>
  <c r="B51" i="9"/>
  <c r="B50" i="9"/>
  <c r="B49" i="9"/>
  <c r="C49" i="9" s="1"/>
  <c r="B42" i="9"/>
  <c r="C42" i="9" s="1"/>
  <c r="E8" i="9"/>
  <c r="E3" i="9"/>
  <c r="E14" i="9"/>
  <c r="E22" i="9"/>
  <c r="E28" i="9"/>
  <c r="O112" i="8"/>
  <c r="O119" i="8"/>
  <c r="O85" i="8"/>
  <c r="O50" i="8"/>
  <c r="O35" i="8"/>
  <c r="O20" i="8"/>
  <c r="O15" i="8"/>
  <c r="O45" i="8"/>
  <c r="O11" i="8"/>
  <c r="O42" i="8"/>
  <c r="O71" i="8"/>
  <c r="O91" i="8"/>
  <c r="O100" i="8"/>
  <c r="O109" i="8"/>
  <c r="O82" i="8"/>
  <c r="O115" i="8"/>
  <c r="B171" i="8"/>
  <c r="C171" i="8" s="1"/>
  <c r="B174" i="8"/>
  <c r="B173" i="8"/>
  <c r="B172" i="8"/>
  <c r="B162" i="8"/>
  <c r="B161" i="8"/>
  <c r="B160" i="8"/>
  <c r="B159" i="8"/>
  <c r="B158" i="8"/>
  <c r="B157" i="8"/>
  <c r="C157" i="8" s="1"/>
  <c r="B164" i="8"/>
  <c r="B166" i="8"/>
  <c r="B167" i="8"/>
  <c r="B168" i="8"/>
  <c r="B169" i="8"/>
  <c r="B165" i="8"/>
  <c r="N155" i="8"/>
  <c r="O151" i="8"/>
  <c r="O133" i="8"/>
  <c r="O137" i="8"/>
  <c r="O141" i="8"/>
  <c r="O146" i="8"/>
  <c r="O128" i="8"/>
  <c r="O125" i="8"/>
  <c r="O121" i="8"/>
  <c r="O105" i="8"/>
  <c r="O96" i="8"/>
  <c r="O87" i="8"/>
  <c r="O78" i="8"/>
  <c r="O74" i="8"/>
  <c r="O67" i="8"/>
  <c r="O63" i="8"/>
  <c r="O59" i="8"/>
  <c r="O55" i="8"/>
  <c r="O38" i="8"/>
  <c r="O31" i="8"/>
  <c r="O27" i="8"/>
  <c r="O23" i="8"/>
  <c r="O7" i="8"/>
  <c r="O3" i="8"/>
  <c r="C164" i="8"/>
  <c r="E31" i="8"/>
  <c r="E82" i="8"/>
  <c r="E7" i="8"/>
  <c r="E125" i="8"/>
  <c r="E63" i="8"/>
  <c r="E71" i="8"/>
  <c r="E42" i="8"/>
  <c r="E3" i="8"/>
  <c r="E38" i="8"/>
  <c r="E112" i="8"/>
  <c r="E35" i="8"/>
  <c r="E85" i="8"/>
  <c r="E105" i="8"/>
  <c r="E50" i="8"/>
  <c r="E59" i="8"/>
  <c r="E115" i="8"/>
  <c r="E87" i="8"/>
  <c r="E15" i="8"/>
  <c r="E20" i="8"/>
  <c r="E133" i="8"/>
  <c r="E109" i="8"/>
  <c r="E11" i="8"/>
  <c r="E100" i="8"/>
  <c r="E146" i="8"/>
  <c r="E141" i="8"/>
  <c r="E23" i="8"/>
  <c r="E55" i="8"/>
  <c r="E91" i="8"/>
  <c r="E74" i="8"/>
  <c r="E45" i="8"/>
  <c r="E128" i="8"/>
  <c r="E121" i="8"/>
  <c r="E27" i="8"/>
  <c r="E96" i="8"/>
  <c r="E67" i="8"/>
  <c r="E151" i="8"/>
  <c r="E78" i="8"/>
  <c r="E137" i="8"/>
  <c r="E119" i="8"/>
  <c r="O232" i="10" l="1"/>
  <c r="C239" i="10"/>
  <c r="C238" i="10"/>
  <c r="C251" i="10"/>
  <c r="C235" i="10"/>
  <c r="C244" i="10"/>
  <c r="C249" i="10"/>
  <c r="C236" i="10"/>
  <c r="C245" i="10"/>
  <c r="C250" i="10"/>
  <c r="C242" i="10"/>
  <c r="C243" i="10"/>
  <c r="C237" i="10"/>
  <c r="C246" i="10"/>
  <c r="O33" i="9"/>
  <c r="C39" i="9"/>
  <c r="C40" i="9"/>
  <c r="C36" i="9"/>
  <c r="C37" i="9"/>
  <c r="C38" i="9"/>
  <c r="C51" i="9"/>
  <c r="C52" i="9"/>
  <c r="C44" i="9"/>
  <c r="C43" i="9"/>
  <c r="C45" i="9"/>
  <c r="C46" i="9"/>
  <c r="C50" i="9"/>
  <c r="C47" i="9"/>
  <c r="O155" i="8"/>
  <c r="C161" i="8"/>
  <c r="C162" i="8"/>
  <c r="C158" i="8"/>
  <c r="C159" i="8"/>
  <c r="C160" i="8"/>
  <c r="C172" i="8"/>
  <c r="C165" i="8"/>
  <c r="C174" i="8"/>
  <c r="C166" i="8"/>
  <c r="C167" i="8"/>
  <c r="C173" i="8"/>
  <c r="C168" i="8"/>
  <c r="C169" i="8"/>
  <c r="E29" i="1"/>
  <c r="E25" i="1"/>
  <c r="E21" i="1"/>
  <c r="E408" i="1"/>
  <c r="E402" i="1"/>
  <c r="E396" i="1"/>
  <c r="E390" i="1"/>
  <c r="E384" i="1"/>
  <c r="E378" i="1"/>
  <c r="E372" i="1"/>
  <c r="E368" i="1"/>
  <c r="E363" i="1"/>
  <c r="E358" i="1"/>
  <c r="E352" i="1"/>
  <c r="E346" i="1"/>
  <c r="E340" i="1"/>
  <c r="E334" i="1"/>
  <c r="E329" i="1"/>
  <c r="E323" i="1"/>
  <c r="E319" i="1"/>
  <c r="E313" i="1"/>
  <c r="E307" i="1"/>
  <c r="E303" i="1"/>
  <c r="E298" i="1"/>
  <c r="E292" i="1"/>
  <c r="E287" i="1"/>
  <c r="E281" i="1"/>
  <c r="E276" i="1"/>
  <c r="E271" i="1"/>
  <c r="E266" i="1"/>
  <c r="E262" i="1"/>
  <c r="E257" i="1"/>
  <c r="E251" i="1"/>
  <c r="E245" i="1"/>
  <c r="E239" i="1"/>
  <c r="E235" i="1"/>
  <c r="E229" i="1"/>
  <c r="E224" i="1"/>
  <c r="E218" i="1"/>
  <c r="E212" i="1"/>
  <c r="E206" i="1"/>
  <c r="E202" i="1"/>
  <c r="E198" i="1"/>
  <c r="E194" i="1"/>
  <c r="E189" i="1"/>
  <c r="E185" i="1"/>
  <c r="E179" i="1"/>
  <c r="E174" i="1"/>
  <c r="E166" i="1"/>
  <c r="E160" i="1"/>
  <c r="E155" i="1"/>
  <c r="E151" i="1"/>
  <c r="E148" i="1"/>
  <c r="E144" i="1"/>
  <c r="E141" i="1"/>
  <c r="E137" i="1"/>
  <c r="E134" i="1"/>
  <c r="E131" i="1"/>
  <c r="E127" i="1"/>
  <c r="E123" i="1"/>
  <c r="E120" i="1"/>
  <c r="E117" i="1"/>
  <c r="E115" i="1"/>
  <c r="E111" i="1"/>
  <c r="E106" i="1"/>
  <c r="E102" i="1"/>
  <c r="E98" i="1"/>
  <c r="E94" i="1"/>
  <c r="E89" i="1"/>
  <c r="E86" i="1"/>
  <c r="E82" i="1"/>
  <c r="E79" i="1"/>
  <c r="E75" i="1"/>
  <c r="E70" i="1"/>
  <c r="E65" i="1"/>
  <c r="E56" i="1"/>
  <c r="E60" i="1"/>
  <c r="E52" i="1"/>
  <c r="E47" i="1"/>
  <c r="E43" i="1"/>
  <c r="E33" i="1"/>
  <c r="E38" i="1"/>
  <c r="E17" i="1"/>
  <c r="E13" i="1"/>
  <c r="E9" i="1"/>
  <c r="N414" i="1"/>
  <c r="E5" i="1" l="1"/>
  <c r="E3" i="1"/>
  <c r="O5" i="1" l="1"/>
  <c r="O9" i="1"/>
  <c r="O13" i="1"/>
  <c r="O17" i="1"/>
  <c r="O21" i="1"/>
  <c r="O25" i="1"/>
  <c r="O29" i="1"/>
  <c r="O33" i="1"/>
  <c r="O38" i="1"/>
  <c r="O43" i="1"/>
  <c r="O47" i="1"/>
  <c r="O52" i="1"/>
  <c r="O56" i="1"/>
  <c r="O60" i="1"/>
  <c r="O65" i="1"/>
  <c r="O70" i="1"/>
  <c r="O75" i="1"/>
  <c r="O79" i="1"/>
  <c r="O82" i="1"/>
  <c r="O86" i="1"/>
  <c r="O89" i="1"/>
  <c r="O94" i="1"/>
  <c r="O98" i="1"/>
  <c r="O102" i="1"/>
  <c r="O106" i="1"/>
  <c r="O111" i="1"/>
  <c r="O115" i="1"/>
  <c r="O117" i="1"/>
  <c r="O120" i="1"/>
  <c r="O123" i="1"/>
  <c r="O127" i="1"/>
  <c r="O131" i="1"/>
  <c r="O134" i="1"/>
  <c r="O137" i="1"/>
  <c r="O141" i="1"/>
  <c r="O144" i="1"/>
  <c r="O148" i="1"/>
  <c r="O151" i="1"/>
  <c r="O155" i="1"/>
  <c r="O160" i="1"/>
  <c r="O166" i="1"/>
  <c r="O174" i="1"/>
  <c r="O179" i="1"/>
  <c r="O185" i="1"/>
  <c r="O189" i="1"/>
  <c r="O194" i="1"/>
  <c r="O198" i="1"/>
  <c r="O202" i="1"/>
  <c r="O206" i="1"/>
  <c r="O212" i="1"/>
  <c r="O218" i="1"/>
  <c r="O224" i="1"/>
  <c r="O229" i="1"/>
  <c r="O235" i="1"/>
  <c r="O239" i="1"/>
  <c r="O245" i="1"/>
  <c r="O251" i="1"/>
  <c r="O257" i="1"/>
  <c r="O262" i="1"/>
  <c r="O266" i="1"/>
  <c r="O271" i="1"/>
  <c r="O276" i="1"/>
  <c r="O281" i="1"/>
  <c r="O287" i="1"/>
  <c r="O292" i="1"/>
  <c r="O298" i="1"/>
  <c r="O303" i="1"/>
  <c r="O307" i="1"/>
  <c r="O313" i="1"/>
  <c r="O319" i="1"/>
  <c r="O323" i="1"/>
  <c r="O329" i="1"/>
  <c r="O334" i="1"/>
  <c r="O340" i="1"/>
  <c r="O346" i="1"/>
  <c r="O352" i="1"/>
  <c r="O358" i="1"/>
  <c r="O363" i="1"/>
  <c r="O368" i="1"/>
  <c r="O372" i="1"/>
  <c r="O378" i="1"/>
  <c r="O384" i="1"/>
  <c r="O390" i="1"/>
  <c r="O396" i="1"/>
  <c r="O402" i="1"/>
  <c r="O408" i="1"/>
  <c r="O3" i="1"/>
  <c r="O414" i="1" l="1"/>
  <c r="B437" i="1"/>
  <c r="B438" i="1"/>
  <c r="B436" i="1" l="1"/>
  <c r="B435" i="1"/>
  <c r="C435" i="1" s="1"/>
  <c r="B433" i="1"/>
  <c r="B432" i="1"/>
  <c r="B431" i="1"/>
  <c r="B430" i="1"/>
  <c r="C430" i="1" s="1"/>
  <c r="B428" i="1"/>
  <c r="B427" i="1"/>
  <c r="B426" i="1"/>
  <c r="B425" i="1"/>
  <c r="B424" i="1"/>
  <c r="B421" i="1"/>
  <c r="B420" i="1"/>
  <c r="B419" i="1"/>
  <c r="B418" i="1"/>
  <c r="B417" i="1"/>
  <c r="B423" i="1"/>
  <c r="C437" i="1" s="1"/>
  <c r="C427" i="1" l="1"/>
  <c r="C432" i="1"/>
  <c r="C426" i="1"/>
  <c r="C431" i="1"/>
  <c r="C436" i="1"/>
  <c r="C425" i="1"/>
  <c r="C423" i="1"/>
  <c r="C433" i="1"/>
  <c r="C438" i="1"/>
  <c r="C428" i="1"/>
  <c r="C424" i="1"/>
  <c r="B416" i="1" l="1"/>
  <c r="C416" i="1" s="1"/>
  <c r="C420" i="1" l="1"/>
  <c r="C418" i="1"/>
  <c r="C419" i="1"/>
  <c r="C417" i="1"/>
  <c r="C4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Ospite</author>
  </authors>
  <commentList>
    <comment ref="B416" authorId="0" shapeId="0" xr:uid="{00000000-0006-0000-0200-000001000000}">
      <text>
        <r>
          <rPr>
            <b/>
            <sz val="9"/>
            <color indexed="81"/>
            <rFont val="Tahoma"/>
            <family val="2"/>
          </rPr>
          <t xml:space="preserve">Squeo:
</t>
        </r>
        <r>
          <rPr>
            <sz val="9"/>
            <color indexed="81"/>
            <rFont val="Tahoma"/>
            <family val="2"/>
          </rPr>
          <t>5 Strategici
39 Small (escluso EFFORG perché revocato)
43 Standard (che non ha progetti "PA 5")
Tot.: 87</t>
        </r>
      </text>
    </comment>
  </commentList>
</comments>
</file>

<file path=xl/sharedStrings.xml><?xml version="1.0" encoding="utf-8"?>
<sst xmlns="http://schemas.openxmlformats.org/spreadsheetml/2006/main" count="9312" uniqueCount="834">
  <si>
    <t>Call name</t>
  </si>
  <si>
    <t>Project id (automatically created)</t>
  </si>
  <si>
    <t>Project acronym</t>
  </si>
  <si>
    <t>Project title</t>
  </si>
  <si>
    <t>Specific objective</t>
  </si>
  <si>
    <t>Specific objective official code</t>
  </si>
  <si>
    <t>Partner role</t>
  </si>
  <si>
    <t>Name of the organisation in original language</t>
  </si>
  <si>
    <t>Partner main address - Country</t>
  </si>
  <si>
    <t>Partner main address - NUTS 3</t>
  </si>
  <si>
    <t>IPA III CBC % Rate</t>
  </si>
  <si>
    <t>Total eligible budget</t>
  </si>
  <si>
    <t>Capitalisation Small-Scale Projects</t>
  </si>
  <si>
    <t>SA-0100002</t>
  </si>
  <si>
    <t xml:space="preserve">A.C.T. </t>
  </si>
  <si>
    <t>A.C.T. "Anti-corruption in tenders"</t>
  </si>
  <si>
    <t>S.O.5.1</t>
  </si>
  <si>
    <t>ISO6.2</t>
  </si>
  <si>
    <t>Lead partner</t>
  </si>
  <si>
    <t>UNICA SOCIETA' COOPERATIVA</t>
  </si>
  <si>
    <t>Italia (IT)</t>
  </si>
  <si>
    <t>Lecce (ITF45)</t>
  </si>
  <si>
    <t>Partner</t>
  </si>
  <si>
    <t>QZHDI- Qendra Zhvillimit dhe Demokratizimit te Institucioneve</t>
  </si>
  <si>
    <t>Shqipëria (AL)</t>
  </si>
  <si>
    <t>Tiranë (AL022)</t>
  </si>
  <si>
    <t>SA-0100003</t>
  </si>
  <si>
    <t>P.U.M.A.</t>
  </si>
  <si>
    <t>Project Unit Management Approach</t>
  </si>
  <si>
    <t>Regionalna Razvojna Agencija – Ulcinj Biznis Asocijacija</t>
  </si>
  <si>
    <t>Crna Gora (ME)</t>
  </si>
  <si>
    <t>Crna Gora (ME000)</t>
  </si>
  <si>
    <t xml:space="preserve">Unica Società cooperativa Sociale </t>
  </si>
  <si>
    <t>Agjencia Kombëtare e Punësimit dhe Aftësive.</t>
  </si>
  <si>
    <t>EURelations Gruppo Europeo interesse economico</t>
  </si>
  <si>
    <t>Campobasso (ITF22)</t>
  </si>
  <si>
    <t>S.O.4.1</t>
  </si>
  <si>
    <t>RSO4.2</t>
  </si>
  <si>
    <t>S.O.1.1</t>
  </si>
  <si>
    <t>RSO1.3</t>
  </si>
  <si>
    <t>Spoonbill Nest Innovation Center</t>
  </si>
  <si>
    <t>Elbasan (AL021)</t>
  </si>
  <si>
    <t>S.O.4.2</t>
  </si>
  <si>
    <t>RSO4.6</t>
  </si>
  <si>
    <t>S.O.2.1</t>
  </si>
  <si>
    <t>RSO2.4</t>
  </si>
  <si>
    <t>S.O.2.3</t>
  </si>
  <si>
    <t>RSO2.1</t>
  </si>
  <si>
    <t>Ministarstvo prosvjete Crne Gore</t>
  </si>
  <si>
    <t>Shkodër (AL015)</t>
  </si>
  <si>
    <t>Brindisi (ITF44)</t>
  </si>
  <si>
    <t>SA-0100012</t>
  </si>
  <si>
    <t>SMART LAND</t>
  </si>
  <si>
    <t>Sustainable Mobility interconnected with public trAnspoRT in ruraL Areas if southerN aDriatic</t>
  </si>
  <si>
    <t>S.O.3.1</t>
  </si>
  <si>
    <t>RSO3.2</t>
  </si>
  <si>
    <t>Prijestonica Cetinje</t>
  </si>
  <si>
    <t>Unica cooperativa sociale</t>
  </si>
  <si>
    <t>Comune di Agnone</t>
  </si>
  <si>
    <t>Isernia (ITF21)</t>
  </si>
  <si>
    <t>Bashkia Lezhe</t>
  </si>
  <si>
    <t>Lezhë (AL014)</t>
  </si>
  <si>
    <t>SA-0100024</t>
  </si>
  <si>
    <t>UniValens</t>
  </si>
  <si>
    <t>Overcoming Cross-border Educational Programs Recognition and Equivalence limitations</t>
  </si>
  <si>
    <t>UNIVERSITETI I ARTEVE TIRANA</t>
  </si>
  <si>
    <t>Puglia Culture (former Teatro Pubblico Pugliese - Consorzio Regionale per le Arti e la Cultura)</t>
  </si>
  <si>
    <t>Bari (ITF47)</t>
  </si>
  <si>
    <t>Javna ustanova Univerzitet Crne Gore, Fakultet dramskih umjetnosti</t>
  </si>
  <si>
    <t>Università degli Studi di Bari ‘Aldo Moro’</t>
  </si>
  <si>
    <t>Bashkia Shkoder</t>
  </si>
  <si>
    <t>Libera Università Mediterranea "Giuseppe Degennaro"</t>
  </si>
  <si>
    <t>Univerzitet Crne Gore</t>
  </si>
  <si>
    <t>S.O.2.2</t>
  </si>
  <si>
    <t>RSO2.7</t>
  </si>
  <si>
    <t>Comune di Conversano</t>
  </si>
  <si>
    <t>Universisteti i Shkodrës “Luigj Gurakuqi”</t>
  </si>
  <si>
    <t>Javno preduzeće za nacionalne parkove Crne Gore</t>
  </si>
  <si>
    <t>SA-0100037</t>
  </si>
  <si>
    <t>ISACC +</t>
  </si>
  <si>
    <t xml:space="preserve">Innovative Systems to accomplish secure Cross-border Controls
</t>
  </si>
  <si>
    <t>Fondazione ITS per la Mobilità sostenibile - GE.IN.LOGISTIC</t>
  </si>
  <si>
    <t>Taranto (ITF43)</t>
  </si>
  <si>
    <t>Università del Salento</t>
  </si>
  <si>
    <t>JAVNA USTANOVA UNIVERZITET CRNE GORE</t>
  </si>
  <si>
    <t xml:space="preserve">Universiteti "Aleksandër Moisiu" Durrës </t>
  </si>
  <si>
    <t>Durrës (AL012)</t>
  </si>
  <si>
    <t>Foggia (ITF46)</t>
  </si>
  <si>
    <t>Molise verso il 2000</t>
  </si>
  <si>
    <t>Istituto Agronomico Mediterraneo di Bari - CIHEAM Bari</t>
  </si>
  <si>
    <t>Molise Verso il 2000</t>
  </si>
  <si>
    <t>Bashkia Durrës</t>
  </si>
  <si>
    <t>Opština Nikšić</t>
  </si>
  <si>
    <t>SA-0100063</t>
  </si>
  <si>
    <t>FRea</t>
  </si>
  <si>
    <t>From Fictitious to Real hotel ideas for innovative forms of tourism</t>
  </si>
  <si>
    <t>Agenzia Regionale per lo Sviluppo del Molise – Sviluppo Italia Molise S.p.A.</t>
  </si>
  <si>
    <t>PEOPLE IN FOCUS</t>
  </si>
  <si>
    <t>NVO Novi Horizont</t>
  </si>
  <si>
    <t>Društvo sa ograničenom odgovornošću Inovaciono preduzetnički centar Tehnopolis</t>
  </si>
  <si>
    <t>SA-0100072</t>
  </si>
  <si>
    <t xml:space="preserve">S.A. FAME Cluster </t>
  </si>
  <si>
    <t xml:space="preserve">SOUTH ADRIATIC FAME CLUSTER </t>
  </si>
  <si>
    <t>Bashkia Tirane</t>
  </si>
  <si>
    <t>Puglia Culture</t>
  </si>
  <si>
    <t>Comune di Civitacampomarano</t>
  </si>
  <si>
    <t>Radio i Televizija Crne Gore,</t>
  </si>
  <si>
    <t>SA-0100073</t>
  </si>
  <si>
    <t>ADRICOM</t>
  </si>
  <si>
    <t>Strengthen South Adriatic municipalities’ institutional capacity through the adoption of a cross-border joint action plan and the exchange of best practices in relation to the Covenant of Mayors</t>
  </si>
  <si>
    <t>Comune di San Michele Salentino</t>
  </si>
  <si>
    <t>Comune di Castel San Vincenzo</t>
  </si>
  <si>
    <t>Bashkia Roskovec</t>
  </si>
  <si>
    <t>Fier (AL032)</t>
  </si>
  <si>
    <t>Lokalna samouprava - Opština Andrijevica</t>
  </si>
  <si>
    <t>SA-0100075</t>
  </si>
  <si>
    <t>BLUE FLAG</t>
  </si>
  <si>
    <t xml:space="preserve">Enhance cooperation between private and public institution for an efficient management to raise criteria standards for Blue Flag award in the region. </t>
  </si>
  <si>
    <t>Comune di Ugento</t>
  </si>
  <si>
    <t>Fondazione Turismo e Cultura Molise</t>
  </si>
  <si>
    <t>Federata Shqiptare Vrojtuesit e Plazhit dhe Shpëtimit në Ujë</t>
  </si>
  <si>
    <t>Organizata Turistike Ulqin</t>
  </si>
  <si>
    <t xml:space="preserve">Universiteti “Fan S. Noli” </t>
  </si>
  <si>
    <t>Korcë (AL034)</t>
  </si>
  <si>
    <t>Shoqata LIBURNETIK</t>
  </si>
  <si>
    <t>EuRelations Gruppo Europeo di Interesse Economico</t>
  </si>
  <si>
    <t>Vlorë (AL035)</t>
  </si>
  <si>
    <t>n.a.</t>
  </si>
  <si>
    <t>Gruppo di Azione Locale Alto Molise</t>
  </si>
  <si>
    <t>Università degli Studi di Bari Aldo Moro</t>
  </si>
  <si>
    <t>KAIROS COOPERATIVA SOCIALE A.R.L. ONLUS - ETS</t>
  </si>
  <si>
    <t>SA-0100090</t>
  </si>
  <si>
    <t>ENGAGE</t>
  </si>
  <si>
    <t>Enhancing protection of nature and biodiversity of the "South Adriatic Ionian Strait" in the programme area.</t>
  </si>
  <si>
    <t>Consorzio di Gestione di Torre Guaceto</t>
  </si>
  <si>
    <t>Qendra Shqiptare per Mbrojtjen E Mjedisit Dhe Zhvillimin e Qendrueshem</t>
  </si>
  <si>
    <t>Istraživanje Delfina Crne Gore</t>
  </si>
  <si>
    <t>Mediteranski centar za ekološki monitoring</t>
  </si>
  <si>
    <t>Legambiente Molise APS</t>
  </si>
  <si>
    <t>Comune di Taranto</t>
  </si>
  <si>
    <t>SA-0100092</t>
  </si>
  <si>
    <t>ROUTE</t>
  </si>
  <si>
    <t>tRansport mObility sUsTainablE</t>
  </si>
  <si>
    <t>ASSOCIAZIONE DEGLI INDUSTRIALI DELLA PROVINCIA DI LECCE</t>
  </si>
  <si>
    <t>GAL - MARE MOLISE COSTIERO</t>
  </si>
  <si>
    <t>Envio</t>
  </si>
  <si>
    <t xml:space="preserve"> INTELIGENTNI HORIZONT</t>
  </si>
  <si>
    <t>SA-0100094</t>
  </si>
  <si>
    <t>ENTAIL</t>
  </si>
  <si>
    <t>dEepen the aNalysis of souTh AdrIatic popular music</t>
  </si>
  <si>
    <t>Fondazione di partecipazione DHITECH – Distretto Tecnologico HIGH-TECH</t>
  </si>
  <si>
    <t>Akademia Multidisiplinore</t>
  </si>
  <si>
    <t>AULICO-OPERA&amp;MUSICA Associazione Culturale e Musicale</t>
  </si>
  <si>
    <t>Roma (ITI43)</t>
  </si>
  <si>
    <t>Udruženje mladih umjetnika Crne Gore</t>
  </si>
  <si>
    <t>Conservatorio di Musica Tito Schipa Lecce Istituto Superiore di Studi Musicali</t>
  </si>
  <si>
    <t>NVU “Klub kulture”</t>
  </si>
  <si>
    <t>SA-0100100</t>
  </si>
  <si>
    <t>LEC +</t>
  </si>
  <si>
    <t>Local Energetic Community 2</t>
  </si>
  <si>
    <t>Comune di Mirabello Sannitico</t>
  </si>
  <si>
    <t>Comune di Terlizzi</t>
  </si>
  <si>
    <t>SA-0100103</t>
  </si>
  <si>
    <t>NEW ICONS</t>
  </si>
  <si>
    <t>New Icon Women in South Adriatic Tourism</t>
  </si>
  <si>
    <t>CNA PROVINCIALE BARI</t>
  </si>
  <si>
    <t>NUCLEUS ALBANIA</t>
  </si>
  <si>
    <t>Fondacija biznis start centar Bar</t>
  </si>
  <si>
    <t>EDEN</t>
  </si>
  <si>
    <t>Leptir 1</t>
  </si>
  <si>
    <t>Institut savremenih tehnologija Crne Gore</t>
  </si>
  <si>
    <t>Privredna komora Crne Gore</t>
  </si>
  <si>
    <t>Dhoma e Tregtise dhe Industrise Tirane</t>
  </si>
  <si>
    <t>SA-0100114</t>
  </si>
  <si>
    <t xml:space="preserve">SUrF  </t>
  </si>
  <si>
    <t xml:space="preserve">South Adriatic Urban Food Strategy to support municipalities and favour inclusive, sustainable, and circular urban food policies and operational frameworks </t>
  </si>
  <si>
    <t xml:space="preserve">ISTITUTO AGRONOMICO MEDITERRANEO BARI </t>
  </si>
  <si>
    <t>COMUNE DI CAPRARICA  DI LECCE</t>
  </si>
  <si>
    <t>Opština Ulcinj</t>
  </si>
  <si>
    <t xml:space="preserve">COMUNE DI CAMPOBASSO </t>
  </si>
  <si>
    <t>SA-0100117</t>
  </si>
  <si>
    <t>SAGRI</t>
  </si>
  <si>
    <t xml:space="preserve">HEALTH AND SAFETY IN AGRICULTURE </t>
  </si>
  <si>
    <t xml:space="preserve">CONFEDERAZIONE ITALIANA AGRICOLTORI CIA PUGLIA  </t>
  </si>
  <si>
    <t>Këshilli i Agrobiznesit Shqiptar</t>
  </si>
  <si>
    <t>Shkollës së Mesme. Bujqësore "Rakip Kryeziu"</t>
  </si>
  <si>
    <t xml:space="preserve">IKT Korteks -klaster za informacione tehnologije, inovacije, edukaciju, dizajn i tehnološki razvoj </t>
  </si>
  <si>
    <t>Teatro Pubblico Pugliese – Consorzio Regionale per le Arti e la Cultura</t>
  </si>
  <si>
    <t>Albanian Public Theatre</t>
  </si>
  <si>
    <t>SA-0100122</t>
  </si>
  <si>
    <t>ILOFORDIGITAL</t>
  </si>
  <si>
    <t>Industrial Liaison Offices (ILO) for empowerment of a cross border Digital, entrepreneurial and  professional skills network</t>
  </si>
  <si>
    <t>Universiteti “Ismail Qemali” Vlorë</t>
  </si>
  <si>
    <t>Unija poslodavaca Crne Gore</t>
  </si>
  <si>
    <t>SA-0100123</t>
  </si>
  <si>
    <t>GROW SMART</t>
  </si>
  <si>
    <t>Fostering SMEs competitiveness and growth through internationalisation in green and circular economy</t>
  </si>
  <si>
    <t>Confindustria Albania - Associazione degli Industriali italiani in Albania</t>
  </si>
  <si>
    <t>CONFINDUSTRIA BARI E BAT - Associazione degli Industriali delle Prov di Bari e Barletta Andria Trani</t>
  </si>
  <si>
    <t>Associazione Industriali del Molise</t>
  </si>
  <si>
    <t>SA-0100124</t>
  </si>
  <si>
    <t>INTREPID</t>
  </si>
  <si>
    <t>Interregional teNnis TRaining including pEoPle with Disabilities</t>
  </si>
  <si>
    <t>S.S.D. TENNIS CLUB SAN VITO</t>
  </si>
  <si>
    <t>Teniski Klub Nec</t>
  </si>
  <si>
    <t>Qendra One</t>
  </si>
  <si>
    <t>SA-0100125</t>
  </si>
  <si>
    <t>GOVERNANCE</t>
  </si>
  <si>
    <t>SUPPORTING THE GOVERNANCE OF A CB EQF 5 EDUCATIONAL SYSTEM</t>
  </si>
  <si>
    <t>FONDAZIONE ITS “ANTONIO CUCCOVILLO"</t>
  </si>
  <si>
    <t xml:space="preserve">Regione Puglia – Dipartimento Politiche del Lavoro, Istruzione e  Formazione </t>
  </si>
  <si>
    <t>Universiteti "Aleksander Moisiu"Durres</t>
  </si>
  <si>
    <t>SA-0100128</t>
  </si>
  <si>
    <t>HERALD</t>
  </si>
  <si>
    <t>Hermes Encourages and Reshapes the Arts’ Longevity and Development</t>
  </si>
  <si>
    <t>Comune di Fasano</t>
  </si>
  <si>
    <t xml:space="preserve">Bashkia Gjirokaster </t>
  </si>
  <si>
    <t>Gjirokastër (AL033)</t>
  </si>
  <si>
    <t>Dhoma e Tregtisë dhe Industrisë Tiranë</t>
  </si>
  <si>
    <t>SA-0100133</t>
  </si>
  <si>
    <t>I-AM_Smart Aquaponics</t>
  </si>
  <si>
    <t>supporting Italy, Albania and Montenegro’s Smart Aquaponics initiatives</t>
  </si>
  <si>
    <t>QENDRA SHQIPTARE PER MBROJTJEN E MJEDISIT DHE ZHVILLIMIN E QENDRUESHEM</t>
  </si>
  <si>
    <t>LIBERA UNIVERSITA’ MEDITERRANEA GIUSEPPE DEGENNARO</t>
  </si>
  <si>
    <t>ЕПАРХИJА БУДИМЉАНСКО-НИКШИЋКА</t>
  </si>
  <si>
    <t>INTELIGENTNI HORIZONT</t>
  </si>
  <si>
    <t>Instituti për Kërkim dhe Zhvillim Barleti</t>
  </si>
  <si>
    <t>SA-0100144</t>
  </si>
  <si>
    <t>CRAFTLAB PLUS</t>
  </si>
  <si>
    <t>Cross-border Artisanship Skills</t>
  </si>
  <si>
    <t>Fondazione-Pino Pascali, Museo d’arte Contemporanea</t>
  </si>
  <si>
    <t>Qendra Harabel</t>
  </si>
  <si>
    <t>Università degli Studi del Molise</t>
  </si>
  <si>
    <t>Opština Budva</t>
  </si>
  <si>
    <t>SA-0100146</t>
  </si>
  <si>
    <t>Wrecks4All 2.0</t>
  </si>
  <si>
    <t>Capitalization by transferring to new territories the WRECKS4ALL model for the protection of underwater heritage through its digitalization and valorization as a novel touristic offer</t>
  </si>
  <si>
    <t>Bashkia Vlore</t>
  </si>
  <si>
    <t>EURelations - Gruppo Europeo di Interesse Economico</t>
  </si>
  <si>
    <t>Politecnico di Bari</t>
  </si>
  <si>
    <t>ROOF</t>
  </si>
  <si>
    <t>Nevladino udruženje DigitalDen</t>
  </si>
  <si>
    <t>SA-0100169</t>
  </si>
  <si>
    <t>SuS_AGRI</t>
  </si>
  <si>
    <t>SuStainable AGRIculture and climate change: impacts, strategies, and mitigation actions.</t>
  </si>
  <si>
    <t xml:space="preserve">Consorzio di gestione provvisoria del Parco Naturale Regionale Dune costiere </t>
  </si>
  <si>
    <t>Opština Danilovgrad</t>
  </si>
  <si>
    <t>SA-0100170</t>
  </si>
  <si>
    <t>GREEN</t>
  </si>
  <si>
    <t>Growing participative models for EnErgy commuNities</t>
  </si>
  <si>
    <t>Unione dei Comuni della Grecìa Salentina</t>
  </si>
  <si>
    <t>NVO Razvoj Vranj</t>
  </si>
  <si>
    <t xml:space="preserve">ESCOOP – Cooperativa Sociale Europea </t>
  </si>
  <si>
    <t>Instituti per Menaxhimin e Mjedisit dhe Territorit</t>
  </si>
  <si>
    <t xml:space="preserve">OPŠTINA BUDVA </t>
  </si>
  <si>
    <t>SA-0100176</t>
  </si>
  <si>
    <t>InterFIDE-AB 2.0</t>
  </si>
  <si>
    <t>Fostering Interfaith Dialogue and Enhancing cross-border religious tourism- Area Brand 2.0</t>
  </si>
  <si>
    <t>CDQ ITALIA FORMAZIONE</t>
  </si>
  <si>
    <t>Barletta-Andria-Trani (ITF48)</t>
  </si>
  <si>
    <t>ЕПАРХИЛА БУДИМЛАНСКО-НИКШИКА</t>
  </si>
  <si>
    <t>SA-0100178</t>
  </si>
  <si>
    <t>SOFT MOBILITY</t>
  </si>
  <si>
    <t>SOFT MOBILITY for  slow and sustainable tourism</t>
  </si>
  <si>
    <t>ASSOCIAZIONE PRO LOCO TRIGGIANO APS</t>
  </si>
  <si>
    <t>Qendra per Zhvillimin dhe Demokratizimin</t>
  </si>
  <si>
    <t>SA-0100179</t>
  </si>
  <si>
    <t>BIOTOURS 2.0</t>
  </si>
  <si>
    <t xml:space="preserve">BIOdiversity and ciTizen science crOss border strategy in soUth adRiatic to protect cetaceanS 2.0 </t>
  </si>
  <si>
    <t>Jonian Dolphin Conservation</t>
  </si>
  <si>
    <t>Shoqata Shqiptare e Gjeografeve</t>
  </si>
  <si>
    <t>Inovaciono Preduzetnicki Centar Tehnopolis</t>
  </si>
  <si>
    <t>Opština Tuzi</t>
  </si>
  <si>
    <t>SA-0100188</t>
  </si>
  <si>
    <t>MUSE</t>
  </si>
  <si>
    <t>Strengthen the skills of the Music indUstry to increase reSilience in rEmote music ecosystems.</t>
  </si>
  <si>
    <t>Associazione Culturale Rhymers’ Club</t>
  </si>
  <si>
    <t>Associazione Musicale “GIOACCHINO ROSSINI”</t>
  </si>
  <si>
    <t>Qendra “Miqte e Muzikes”</t>
  </si>
  <si>
    <t>Regione Molise</t>
  </si>
  <si>
    <t>Eurelations GEIE</t>
  </si>
  <si>
    <t>SA-0100196</t>
  </si>
  <si>
    <t>CLEAN</t>
  </si>
  <si>
    <t>CLimate changE covenANt of mayor</t>
  </si>
  <si>
    <t>Regione Puglia</t>
  </si>
  <si>
    <t>Comune di Fossalto</t>
  </si>
  <si>
    <t>SA-0100202</t>
  </si>
  <si>
    <t>AMTECH</t>
  </si>
  <si>
    <t>A Cross-Border Initiative for Additive Manufacturing Innovation and Integration</t>
  </si>
  <si>
    <t>IMAST - DISTRETTO SULL'INGEGNERIA DEI MATERIALI POLIMERICI E COMPOSITI E STRUTTURE – S.C.A.R.L.</t>
  </si>
  <si>
    <t>PROEKSPORT ALBANIA</t>
  </si>
  <si>
    <t>SA-0100204</t>
  </si>
  <si>
    <t>CROSSWATER+</t>
  </si>
  <si>
    <t>Integrated water management system in crossborder area+</t>
  </si>
  <si>
    <t>Acquedotto Pugliese S.p.A.</t>
  </si>
  <si>
    <t xml:space="preserve">UJESJELLES KANALIZIME TIRANE-UKT SHA </t>
  </si>
  <si>
    <t>DOO “Regionalni vodovod Crnogorsko primorje”</t>
  </si>
  <si>
    <t>SA-0100205</t>
  </si>
  <si>
    <t>ON CLOUD NINE+</t>
  </si>
  <si>
    <t>cONnecting CLOse and Unexplored Destinations with New INter-Adriatic
transport sErvices+</t>
  </si>
  <si>
    <t>Aeroporti di Puglia S.p.A.</t>
  </si>
  <si>
    <t>Autoriteti i Aviacionit Civil Shqiptar</t>
  </si>
  <si>
    <t>AERODROMI CRNE GORE AD</t>
  </si>
  <si>
    <t>SA-0100206</t>
  </si>
  <si>
    <t>TOUR</t>
  </si>
  <si>
    <t xml:space="preserve">TOURists friends of the environment </t>
  </si>
  <si>
    <t>Comune di Martina Franca</t>
  </si>
  <si>
    <t>Turistička organizacija opštine Kotor</t>
  </si>
  <si>
    <t>SA-0100216</t>
  </si>
  <si>
    <t>B-ViSA 2030</t>
  </si>
  <si>
    <t>Blue Vision 2030 in the South Adriatic</t>
  </si>
  <si>
    <t>Agjencia Kombetare e Bregdetit</t>
  </si>
  <si>
    <t>Ministarstvo ekonomskog razvoja Crne Gore</t>
  </si>
  <si>
    <t>SA-0100223</t>
  </si>
  <si>
    <t>ENGAGEMENT</t>
  </si>
  <si>
    <t>SUPPORTING THE ENGAGEMENT OF BUSINESS &amp; EDUCATION OF IT-AL-ME SMEs IN A CB PERSPECTIVE</t>
  </si>
  <si>
    <t>Ministarstvo ekonomskog razvoja i turizma</t>
  </si>
  <si>
    <t>SA-0100225</t>
  </si>
  <si>
    <t>SOFTMOVE</t>
  </si>
  <si>
    <t>Innovation Opportunities For Sustainable and Smart Mobility Operations with unmanned Air VehiclEs and space assets</t>
  </si>
  <si>
    <t>Distretto Tecnologico Aerospaziale s.c. a r.l.</t>
  </si>
  <si>
    <t>Autoriteti Shtetëror për Informacionin Gjeohapësinor</t>
  </si>
  <si>
    <t>Comune di Pietracatella</t>
  </si>
  <si>
    <t>SA-0100231</t>
  </si>
  <si>
    <t>AWeS0Me PLUS</t>
  </si>
  <si>
    <t>Agricultural WastE as Sustainable 0 km building MatErial PLUS</t>
  </si>
  <si>
    <t>Shoqata e Sipermarresve Italiane ne Shqiperi -A.I.I.A -CONFIMI ALBANIA</t>
  </si>
  <si>
    <t xml:space="preserve">Call for Strategic Projects Art. 17(3) Reg. (EU) 2021/1059  </t>
  </si>
  <si>
    <t>SA-0200126</t>
  </si>
  <si>
    <t>SA GOVERNANCE</t>
  </si>
  <si>
    <t xml:space="preserve">Empowerment and simplification processes for a digital and good governed South Adriatic
</t>
  </si>
  <si>
    <t xml:space="preserve">Regione Puglia </t>
  </si>
  <si>
    <t>Agencja Shteterore e Programmit Strategjik – DHE Koordinimit te NDIHMES</t>
  </si>
  <si>
    <t>Ministarstvo finansija Crne Gore</t>
  </si>
  <si>
    <t>Ministarstvo evropskih poslova Crne Gore</t>
  </si>
  <si>
    <t>SA-0200142</t>
  </si>
  <si>
    <t>SA SKILLS</t>
  </si>
  <si>
    <t>High LEVEL and market-respondent Competences for a Blue and Digitalized “Smart and skilled South Adriatic”</t>
  </si>
  <si>
    <t>Univerzitet Crne Gore, Institut Za Biologiju Mora</t>
  </si>
  <si>
    <t>Regione Puglia – Dipartimento Politiche del Lavoro, Istruzione e Formazione</t>
  </si>
  <si>
    <t>Regione Molise - Servizio per la competitività dei sistemi produttivi</t>
  </si>
  <si>
    <t>Agjencia Shteterore e Programimit Startegjik dhe Koordinimit te Ndihems</t>
  </si>
  <si>
    <t>Ministria e Bujqesise dhe Zhvvillimit Rural</t>
  </si>
  <si>
    <t>SA-0200235</t>
  </si>
  <si>
    <t>SA-Connectivity</t>
  </si>
  <si>
    <t>Connecting the South-Adriatic: establishing a secure, efficient, and resilient connectivity governance</t>
  </si>
  <si>
    <t>Agenzia regionale Strategica per lo Sviluppo  Ecosostenibile del Territorio</t>
  </si>
  <si>
    <t>Autorità di Sistema Portuale del Mare Adriatico Meridionale</t>
  </si>
  <si>
    <t>Ministria e Infrastrukturës dhe Energjisë</t>
  </si>
  <si>
    <t>Autoriteti Portual Durrës</t>
  </si>
  <si>
    <t>Ministarstvo pomorstva</t>
  </si>
  <si>
    <t>Luka Bar AD</t>
  </si>
  <si>
    <t>SA-0200237</t>
  </si>
  <si>
    <t>SA CREATIVITY</t>
  </si>
  <si>
    <t>Cultural &amp; Creative Industries for a South Adriatic identity</t>
  </si>
  <si>
    <t>Ministarstvo kulture i medija Crne Gore</t>
  </si>
  <si>
    <t>Regione Puglia - DIPARTIMENTO TURISMO, ECONOMIA DELLA CULTURA E VALORIZZAZIONE TERRITORIALE</t>
  </si>
  <si>
    <t>Ministria e Turizmit dhe Mjedisit</t>
  </si>
  <si>
    <t>Regione Molise - Servizio per la competitività del sistema produttivo</t>
  </si>
  <si>
    <t>Nacionalna turistička organizacija Crne Gore</t>
  </si>
  <si>
    <t>SA-0200238</t>
  </si>
  <si>
    <t>SA RESILIENCE</t>
  </si>
  <si>
    <t xml:space="preserve">Promotion of territorial resilience in the South Adriatic </t>
  </si>
  <si>
    <t>Agjencia Kombetare e Mbrojtjes Civile</t>
  </si>
  <si>
    <t>Regione Puglia – Dipartimento Protezione Civile e Gestione Emergenze</t>
  </si>
  <si>
    <t xml:space="preserve">Acquedotto Pugliese S.p.A. </t>
  </si>
  <si>
    <t>Regione Molise - Quarto Dipartimento - Servizio Protezione civile</t>
  </si>
  <si>
    <t>Ministry of Interior – Directorate for Protection and Rescue of Montenegro</t>
  </si>
  <si>
    <t>Regional Waterworks for the Montenegrin coast</t>
  </si>
  <si>
    <t>Call for Project Proposals  - Standard Projects</t>
  </si>
  <si>
    <t>Comune di Lequile</t>
  </si>
  <si>
    <t xml:space="preserve">Comune di Termoli </t>
  </si>
  <si>
    <t>Inteligentni Horizont</t>
  </si>
  <si>
    <t>SA-0300259</t>
  </si>
  <si>
    <t>RELIGIOUS R.O.A.D.</t>
  </si>
  <si>
    <t>RELIGIOUS identities inteRacting in sOuth ADriatic</t>
  </si>
  <si>
    <t>Ministarstvo socijalnog staranja, brige o porodici i demografije</t>
  </si>
  <si>
    <t>Institui Migracionit Zhvillimit dhe Integrimit</t>
  </si>
  <si>
    <t>SAN GIORGIO MARTIRE Organizzazione di Volontariato Ente del Terzo Settore</t>
  </si>
  <si>
    <t>SA-0300275</t>
  </si>
  <si>
    <t>LASPEH 2.0</t>
  </si>
  <si>
    <t>Enhancing the protection of priority habitats and species in protected areas of the South Adriatic</t>
  </si>
  <si>
    <t>Parco Nazionale d’Abruzzo, Lazio e Molise</t>
  </si>
  <si>
    <t>L’Aquila (ITF11)</t>
  </si>
  <si>
    <t>Qendra për Ruajtjen dhe Mbrojtjen e Mjedisit Natyror në Shqipëri</t>
  </si>
  <si>
    <t>Bashkia Korce</t>
  </si>
  <si>
    <t>SA-0300278</t>
  </si>
  <si>
    <t>REUSEFUL</t>
  </si>
  <si>
    <t>Promoting waste reduction with reuse centres in the South Adriatic area</t>
  </si>
  <si>
    <t>Comune di Ostuni</t>
  </si>
  <si>
    <t>Comune di Trivento</t>
  </si>
  <si>
    <t>SA-0300282</t>
  </si>
  <si>
    <t>SUMO 2.0</t>
  </si>
  <si>
    <t>Sustainable Mobility Upgrade 2.0</t>
  </si>
  <si>
    <t xml:space="preserve">Società Trasporti Pubblici Brindisi S.p.A. </t>
  </si>
  <si>
    <t>SA-0300297</t>
  </si>
  <si>
    <t>SPEEDY</t>
  </si>
  <si>
    <t>Protection and recovery of highly mobile marine species in the programme area</t>
  </si>
  <si>
    <t>Agencija za zaštitu životne sredine</t>
  </si>
  <si>
    <t>SA-0300305</t>
  </si>
  <si>
    <t>TERRITORY</t>
  </si>
  <si>
    <t>sTrengthening disastER Response capacIties ThrOugh dRone technologY</t>
  </si>
  <si>
    <t xml:space="preserve">Luka Bar AD </t>
  </si>
  <si>
    <t>AUTORITA’ DI SISTEMA PORTUALE DEL MAR IONIO</t>
  </si>
  <si>
    <t>Comune di Pescolanciano</t>
  </si>
  <si>
    <t>Comune di Ceglie Messapica</t>
  </si>
  <si>
    <t>Teatri Kombëtar</t>
  </si>
  <si>
    <t>Unione dei Comuni della Grecia Salentina</t>
  </si>
  <si>
    <t>SA-0300329</t>
  </si>
  <si>
    <t>LAERTES</t>
  </si>
  <si>
    <t>Lower Adriatic Euro-Region for Transport Evolution and Sustainability</t>
  </si>
  <si>
    <t>Agenzia regionale Strategica per lo Sviluppo Ecosostenibile del Territorio - Regione Puglia</t>
  </si>
  <si>
    <t>Instituti i Transportit</t>
  </si>
  <si>
    <t>Sviluppo Italia Molise</t>
  </si>
  <si>
    <t>Ministarstvo Saobraćaja</t>
  </si>
  <si>
    <t>Ministarstvo Pomorstva</t>
  </si>
  <si>
    <t>SA-0300336</t>
  </si>
  <si>
    <t>CRABoost</t>
  </si>
  <si>
    <t>Fostering innovation to boost the competitiveness of MSMEs in the blue crab business</t>
  </si>
  <si>
    <t xml:space="preserve">Istituto Agronomico Mediterraneo di Bari - CIHEAM Bari </t>
  </si>
  <si>
    <t>GALMARE “MOLISE COSTIERO”</t>
  </si>
  <si>
    <t>Keshilli Agrobiznesit Shqiptar</t>
  </si>
  <si>
    <t>Instituti i Sigurise Ushqimore dhe Veterinarise</t>
  </si>
  <si>
    <t>Agencija za zaštitu životne sredine Crne Gore</t>
  </si>
  <si>
    <t>SA-0300350</t>
  </si>
  <si>
    <t>SEEDS</t>
  </si>
  <si>
    <t>Strengthening Entrepreneurship Economic Development Sustainably in South Adriatic Area</t>
  </si>
  <si>
    <t>Ministria e Ekonomisë, Kulturës dhe Inovacionit</t>
  </si>
  <si>
    <t>SA-0300351</t>
  </si>
  <si>
    <t>NET4GREEN</t>
  </si>
  <si>
    <t>Cross-border Innovation Ecosystem to increase the eco-entrepreneurial skills of youth and women</t>
  </si>
  <si>
    <t>Startup Albania</t>
  </si>
  <si>
    <t>Fond za inovacije Crne Gore</t>
  </si>
  <si>
    <t>UNIVERSITETI BUJQËSOR I TIRANËS</t>
  </si>
  <si>
    <t>Consiglio Nazionale delle Ricerche, Istituto di Sistemi e Tecnologie Industriali Intelligenti per il Manifatturiero Avanzato</t>
  </si>
  <si>
    <t>Milano (ITC4C)</t>
  </si>
  <si>
    <t>Consorzio Nazionale Interuniversitario per le Scienze del Mare</t>
  </si>
  <si>
    <t>Universiteti i Shkodrës “Luigj Gurakuqi”</t>
  </si>
  <si>
    <t>Berat (AL031)</t>
  </si>
  <si>
    <t>DHOMA E TREGTISE DHE INDUSTRISE DURRES</t>
  </si>
  <si>
    <t>Inovaciono preduzetnički centar Tehnopolis, d.o.o</t>
  </si>
  <si>
    <t>Instituti për Bashkëpunim dhe Zhvillim</t>
  </si>
  <si>
    <t>SA-0300366</t>
  </si>
  <si>
    <t>POSITIVE CITIES</t>
  </si>
  <si>
    <t>POSITIVE CITIES: Zero emission cities towards 2050</t>
  </si>
  <si>
    <t>Comune di Noci</t>
  </si>
  <si>
    <t>Università degli Studi di Foggia</t>
  </si>
  <si>
    <t>SA-0300372</t>
  </si>
  <si>
    <t>ITC FOOD</t>
  </si>
  <si>
    <t>Innovative Training and Competences in agri FOOD</t>
  </si>
  <si>
    <t>Gruppo di Azione Locale Sud-Est Barese Scarl</t>
  </si>
  <si>
    <t>Agjencia Kombëtare e Punësimit dhe Aftësive</t>
  </si>
  <si>
    <t>Regionalna Razvojna Agencija –Ulcinj Biznis Asocijacija</t>
  </si>
  <si>
    <t>GRUPPO DI AZIONE LOCALE MOLISE RURALE scarl</t>
  </si>
  <si>
    <t>Opština Kotor</t>
  </si>
  <si>
    <t>Comune di Mola di Bari</t>
  </si>
  <si>
    <t>SA-0300384</t>
  </si>
  <si>
    <t>SPICE</t>
  </si>
  <si>
    <t>Supporting Professional Innovation in Culinary Entrepreneurship</t>
  </si>
  <si>
    <t>BASHKIA VLORE</t>
  </si>
  <si>
    <t xml:space="preserve">COMUNE DI PUTIGNANO </t>
  </si>
  <si>
    <t xml:space="preserve">CONSORZIO I MAKE </t>
  </si>
  <si>
    <t>SA-0300386</t>
  </si>
  <si>
    <t>ADRISMART</t>
  </si>
  <si>
    <t>ADRIatic network for Smart MARiculTure</t>
  </si>
  <si>
    <t>Fondazione COISPA ETS</t>
  </si>
  <si>
    <t>Institut Savremenih Tehnologija Crne Gore</t>
  </si>
  <si>
    <t>Qendra Shqiptare per Mbrojtjen e Mjedisit dhe Zhvillimin e Qendrueshem</t>
  </si>
  <si>
    <t>Qendra Event</t>
  </si>
  <si>
    <t>SA-0300389</t>
  </si>
  <si>
    <t>Artisan 4.0</t>
  </si>
  <si>
    <t>Digital Transformation and Innovation for Artisans in the South Adriatic Region</t>
  </si>
  <si>
    <t>C.N.A. PROVINCIALE BARI</t>
  </si>
  <si>
    <t>LUM - Libera Università Mediterranea - Giuseppe Degennaro</t>
  </si>
  <si>
    <t>CONFEDERAZIONE NAZIONALE DELL’ARTIGIANATO E DELLA PICCOLA E MEDIA IMPRESA CAMPOBASSO</t>
  </si>
  <si>
    <t>Nucleus Albania</t>
  </si>
  <si>
    <t>Agencija za razvoj i podršku poslovanju” DOO Cetinje</t>
  </si>
  <si>
    <t>SA-0300396</t>
  </si>
  <si>
    <t>CROSS-MOVE</t>
  </si>
  <si>
    <t>Cross-border sustainable urban mobility efforts in the South-Adriatic area</t>
  </si>
  <si>
    <t>Comune di Bojano</t>
  </si>
  <si>
    <t>SA-0300397</t>
  </si>
  <si>
    <t>SPECIAL</t>
  </si>
  <si>
    <t>Development of a cross-border mentoring model for enhancing special educational needs support in the South Adriatic region</t>
  </si>
  <si>
    <t>NVO Staze</t>
  </si>
  <si>
    <t>NVU “Djeca Crne Gore”</t>
  </si>
  <si>
    <t>Mbrojtja e tw drejtave tw personave me Aftwsi tw Kufizuar</t>
  </si>
  <si>
    <t>Meridia Consorzio di Cooperative Sociali SCS A.R.L.</t>
  </si>
  <si>
    <t>EDOFORM Impresa Sociale</t>
  </si>
  <si>
    <t>SA-0300409</t>
  </si>
  <si>
    <t xml:space="preserve">G.OA.L HEALTH  </t>
  </si>
  <si>
    <t>processes of inteGration and professiOnalizAtion in the sociaL and HEALTH sectors in the South Adriatic</t>
  </si>
  <si>
    <t>MINISTRIA E SHENDETESISE DI-IE MBROJTIES SOCIALE</t>
  </si>
  <si>
    <t>Spitali Universitar Obstetrik — Gjinekologjik "Kop Gliozheni"</t>
  </si>
  <si>
    <t xml:space="preserve"> CONFCOOPERATIVE – Unione Regionale del Molise</t>
  </si>
  <si>
    <t xml:space="preserve">UNICA società cooperativa sociale </t>
  </si>
  <si>
    <t>SA-0300411</t>
  </si>
  <si>
    <t>ENERGY</t>
  </si>
  <si>
    <t>Smart Actions for Energy Efficiency</t>
  </si>
  <si>
    <t>Keshilli i Qarkut Durres</t>
  </si>
  <si>
    <t>NAUČNO – TEHNOLOŠKI PARK CRNE GORE</t>
  </si>
  <si>
    <t>SA-0300412</t>
  </si>
  <si>
    <t>HEVON</t>
  </si>
  <si>
    <t>High quality EVO oil Network of competitive MSMEs in South Adriatic</t>
  </si>
  <si>
    <t>Unione dei Comuni Basso Biferno</t>
  </si>
  <si>
    <t>Udruženje za održivi razvoj,regionalnu saradnju i  maslinarstvo – Valdanos (Montenegrin) Shoqata për Zhvillim të Qëndrueshëm, Bashkëpunim Rajonal dhe Ullishtari – Valdanos (Albanian)</t>
  </si>
  <si>
    <t>Bashkia Berat</t>
  </si>
  <si>
    <t>SA-0300413</t>
  </si>
  <si>
    <t>Art4All</t>
  </si>
  <si>
    <t xml:space="preserve"> Improving Cultural Accessibility Across Borders</t>
  </si>
  <si>
    <t>Fondazione Pino Pascali</t>
  </si>
  <si>
    <t>Factory compagnia transadriatica impresa sociale</t>
  </si>
  <si>
    <t>Museo di Arte Contemporanea di Termoli</t>
  </si>
  <si>
    <t xml:space="preserve">Shoqata e Kerkimeve Urbane </t>
  </si>
  <si>
    <t>NVO Kulturni cenrtar Homer</t>
  </si>
  <si>
    <t>SA-0300415</t>
  </si>
  <si>
    <t>Bridging Communities</t>
  </si>
  <si>
    <t>Bridging Communities Across the South Adriatic</t>
  </si>
  <si>
    <t xml:space="preserve">Ministria e Shëndetesisë dhe Mbrojtjes Sociale </t>
  </si>
  <si>
    <t>Associazione Culturale Kalenarte_MAACK aps</t>
  </si>
  <si>
    <t>Universiteti i Mjekësisë Tiranë</t>
  </si>
  <si>
    <t>SA-0300424</t>
  </si>
  <si>
    <t>EMERGE</t>
  </si>
  <si>
    <t>Environmental Management and Ecosystem-based Risk Governance Empowerment</t>
  </si>
  <si>
    <t>ARTI Puglia - Agenzia Regionale per la Tecnologia, il Trasferimento Tecnologico e l'Innovazione</t>
  </si>
  <si>
    <t>Azienda Autonoma di Soggiorno e Turismo del Molise</t>
  </si>
  <si>
    <t>Instituti Ekselencës Internacionale</t>
  </si>
  <si>
    <t>Univerzitet Adriatik-Fakultet za saobracaj, komunikacije i logistiku Budva</t>
  </si>
  <si>
    <t>ARPA Puglia - Agenzia Regionale per la Prevenzione e la Protezione dell'Ambiente</t>
  </si>
  <si>
    <t>SA-0300425</t>
  </si>
  <si>
    <t>OASYS</t>
  </si>
  <si>
    <t>Network of Municipal Organizations for Interregional Ecology and Sustainability</t>
  </si>
  <si>
    <t>Bashkia Rrogozhinë</t>
  </si>
  <si>
    <t>Comune di Gambatesa</t>
  </si>
  <si>
    <t>SA-0300429</t>
  </si>
  <si>
    <t>EDEN: Ecological Development through farming for enhancing the urban ENvironment</t>
  </si>
  <si>
    <t>Fondazione per la gestione dell’Orto Botanico Universitario</t>
  </si>
  <si>
    <t>Udhëtim I Lirë – Liberi di Viaggiare</t>
  </si>
  <si>
    <t>Mjesna Zajednica Stara Varos, Opstina Niksic</t>
  </si>
  <si>
    <t>GAL MOLISE RURALE scarl</t>
  </si>
  <si>
    <t>Bashkia Lezhë</t>
  </si>
  <si>
    <t>Mreža za ruralni razvoj Crne Gore</t>
  </si>
  <si>
    <t>SA-0300447</t>
  </si>
  <si>
    <t>EVOLVE</t>
  </si>
  <si>
    <t>EVOLVE- REGIONAL OPEN INNOVATION HUBS FOR GREEN GROWTH THROUGH DIGITAL TRANSFORMATION</t>
  </si>
  <si>
    <t>Instituti për Zhvillim dhe Kërkim Barleti</t>
  </si>
  <si>
    <t>CETMA-CENTRO DI RICERCHE EUROPEO DI TECNOLOGIE DESIGN E MATERIALI</t>
  </si>
  <si>
    <t>Fond za zaštitu životne sredine</t>
  </si>
  <si>
    <t>Agenzia Regionale per lo svilujppo agricolo rurale e della Pesca</t>
  </si>
  <si>
    <t>Opština Tivat</t>
  </si>
  <si>
    <t>SA-0300455</t>
  </si>
  <si>
    <t>SMART LAND 2.0</t>
  </si>
  <si>
    <t>sustainable Smart Mobility interconnected with public trAnspoRT in ruraL Areas if southerN aDriatic 2.0</t>
  </si>
  <si>
    <t>Comune di Agnone (IS)</t>
  </si>
  <si>
    <t>SA-0300456</t>
  </si>
  <si>
    <t>DecarBOATS</t>
  </si>
  <si>
    <t>Decarbonisation of Small Boats in the South Adriatic Sea</t>
  </si>
  <si>
    <t>Istituto Tecnologico Superiore Academy Mobilità Ge. In. Logistic</t>
  </si>
  <si>
    <t xml:space="preserve">Universiteti “Aleksandër Moisiu” Durrës </t>
  </si>
  <si>
    <t>SA-0300462</t>
  </si>
  <si>
    <t>Co4Co</t>
  </si>
  <si>
    <t>Connected for Cohesion</t>
  </si>
  <si>
    <t>Hekurudha Shqiptare</t>
  </si>
  <si>
    <t>STRUTTURA SPECIALE MONITORAGGIO DELL'ATTUAZIONE REGIONALE DEL PIANO NAZIONALE DI RIPRESA E RESILIENZA – Regione Puglia</t>
  </si>
  <si>
    <t xml:space="preserve">Željeznička infrastruktura Crne Gore AD </t>
  </si>
  <si>
    <t>SA-0300464</t>
  </si>
  <si>
    <t>SECURE PORTS</t>
  </si>
  <si>
    <t xml:space="preserve">Security Enhancement of Cyber and physical infrastrUctREs in South Adriatic small PORTS
</t>
  </si>
  <si>
    <t>Comune di Gallipoli</t>
  </si>
  <si>
    <t>Comune di Montenero di Bisaccia</t>
  </si>
  <si>
    <t>ENVIO</t>
  </si>
  <si>
    <t>SA-0300474</t>
  </si>
  <si>
    <t>A.I. EDU SEA</t>
  </si>
  <si>
    <t>Artificial Intelligence for EDUcation on SEA</t>
  </si>
  <si>
    <t>People in focus</t>
  </si>
  <si>
    <t>Qendra per Zhvillim dhe Demokratizimin e Institucioneve</t>
  </si>
  <si>
    <t>SA-0300485</t>
  </si>
  <si>
    <t>ASCEND</t>
  </si>
  <si>
    <t>Boosting Adventure Tourism SMEs Competitiveness and Economic Development</t>
  </si>
  <si>
    <t>Consorzio di gestione provvisoria del Parco Naturale Regionale Dune costiere</t>
  </si>
  <si>
    <t>Azienda autonoma di soggiorno e turismo del Molise</t>
  </si>
  <si>
    <t>Consorzio di Gestione Area Marina Protetta di Porto Cesareo</t>
  </si>
  <si>
    <t>Ente Parco Nazionale del Gargano</t>
  </si>
  <si>
    <t>SA-0300486</t>
  </si>
  <si>
    <t>BRESTAT</t>
  </si>
  <si>
    <t>Business Register Empowerment of STATistics</t>
  </si>
  <si>
    <t>Unione Regionale delle Camere di Commercio, Industria, Artigianato e Agricoltura della Puglia</t>
  </si>
  <si>
    <t>Agenzia Regionale per la Tecnologia e l'Innovazione</t>
  </si>
  <si>
    <t>Instituti i Statistikave</t>
  </si>
  <si>
    <t>Uprava za statistiku Crne Gore</t>
  </si>
  <si>
    <t>SA-0300491</t>
  </si>
  <si>
    <t>EWRECA</t>
  </si>
  <si>
    <t xml:space="preserve">Enabling Wildfire Risk Reduction and Environmental Conservation in the Adriatic Coast </t>
  </si>
  <si>
    <t>Regione Puglia - Sezione Protezione Civile</t>
  </si>
  <si>
    <t>Fondazione CIMA – Centro Internazionale in Monitoraggio Ambientale</t>
  </si>
  <si>
    <t>Savona (ITC32)</t>
  </si>
  <si>
    <t>FORS Montenegro – Fondacija za razvoj sjevera Crne Gore</t>
  </si>
  <si>
    <t>INSTITUT SAVREMENIH TEHNOLOGIJA CRNE GORE</t>
  </si>
  <si>
    <t>SA-0300501</t>
  </si>
  <si>
    <t>SACRAS</t>
  </si>
  <si>
    <t>South Adriatic Climate Resilient Agrifood Systems</t>
  </si>
  <si>
    <t>Tecnopolis Parco Scientifico e Tecnologico S.c.a r.l. Unipersonale</t>
  </si>
  <si>
    <t>Universiteti “Aleksandër Moisiu” Durrës</t>
  </si>
  <si>
    <t>Confartigianato Molise</t>
  </si>
  <si>
    <t>Fondazione Molise Cultura</t>
  </si>
  <si>
    <t>SA-0300527</t>
  </si>
  <si>
    <t>FRAME</t>
  </si>
  <si>
    <t>Fostering Regional Advancement and Market Expansion of Audiovisual SMEs in the South Adriatic</t>
  </si>
  <si>
    <t>Fondazione Apulia Film Commission</t>
  </si>
  <si>
    <t>Filmski centar Crne Gore</t>
  </si>
  <si>
    <t xml:space="preserve">Qendra Kombëtare e Kinematografisë </t>
  </si>
  <si>
    <t>SA-0300528</t>
  </si>
  <si>
    <t>HISTEK TEST</t>
  </si>
  <si>
    <t>HIgh Specialized Technicians in KETs TEST</t>
  </si>
  <si>
    <t>FONDAZIONE ITS ANTONIO CUCCOVILLO</t>
  </si>
  <si>
    <t xml:space="preserve">Dhoma e Tregtisë dhe Industrisë Tiranë </t>
  </si>
  <si>
    <t>Ministarstvo prosvjete, nauke i inovacija Crne Gore</t>
  </si>
  <si>
    <t>SA-0300530</t>
  </si>
  <si>
    <t>FOOD4TOURISM</t>
  </si>
  <si>
    <t xml:space="preserve">Accademia di Belle Arti Lecce  </t>
  </si>
  <si>
    <t>Shkolla e mesme bujqesore Rakip Kryeziu</t>
  </si>
  <si>
    <t>Javna ustanova Centar za stručno obrazovanje Crne Gore</t>
  </si>
  <si>
    <t>SA-0300533</t>
  </si>
  <si>
    <t>DARING</t>
  </si>
  <si>
    <t xml:space="preserve">Digital Advancement and Resilience In Neurodegenerative Healthcare through Innovation and SMEs </t>
  </si>
  <si>
    <t xml:space="preserve">Alzheimer Bari – ODV </t>
  </si>
  <si>
    <t>Klinički centar Crne Gore</t>
  </si>
  <si>
    <t>Qendra Metroresearch</t>
  </si>
  <si>
    <t>SA-0300545</t>
  </si>
  <si>
    <t>ARCHAEOSAFE</t>
  </si>
  <si>
    <t>Archaeological Safety and Risk Management for Coastal and Underwater Heritage</t>
  </si>
  <si>
    <t>Centro Euro-Mediterraneo sui Cambiamenti Climatici</t>
  </si>
  <si>
    <t>Qendra Ndërkombëtare për Arkeologjinë Shqiptare</t>
  </si>
  <si>
    <t xml:space="preserve">Qendra Burimore e Alternativave te Zhvillimit </t>
  </si>
  <si>
    <t>SA-0300556</t>
  </si>
  <si>
    <t>AMELIA</t>
  </si>
  <si>
    <t>innovAtive Maturity assEssment modeLs for 5.0 dIgital trAnsformation Improvement</t>
  </si>
  <si>
    <t>Associazione degli industriali della provincia di Lecce</t>
  </si>
  <si>
    <t>SHOQATA ‘’AKADEMIA MULTIDISIPLINARE</t>
  </si>
  <si>
    <t>Lëvizja Europiane në Shqipëri</t>
  </si>
  <si>
    <t>NVU Asocijacija za međukulturno djelovanje</t>
  </si>
  <si>
    <t>SA-0300558</t>
  </si>
  <si>
    <t>MICA</t>
  </si>
  <si>
    <t xml:space="preserve">Mitigation of Climate Change Impacts on Human Health and Improvement of Well-being through One Health Approach </t>
  </si>
  <si>
    <t xml:space="preserve">Azienda Ospedaliero-Universitaria Consorziale Policlinico di Bari </t>
  </si>
  <si>
    <t>Spitali Rajonal Korce</t>
  </si>
  <si>
    <t xml:space="preserve">Institut za javno zdravlje Crne Gore </t>
  </si>
  <si>
    <t>SA-0300562</t>
  </si>
  <si>
    <t>TOURISFIT</t>
  </si>
  <si>
    <t>creaTing new spOrts toUrism, pRomoting sustaInability, and foStering Fitness, Inclusion, and cooperaTion</t>
  </si>
  <si>
    <t>Università degli Studi di Bari “Aldo Moro”</t>
  </si>
  <si>
    <t>AGENZIA REGIONALE STRATEGICA PER LO  SVILUPPO ECOSOSTENIBILE DEL TERRITORIO</t>
  </si>
  <si>
    <t>Università Degli Studi del Molise</t>
  </si>
  <si>
    <t xml:space="preserve">Ministarstvo sporta i mladih </t>
  </si>
  <si>
    <t xml:space="preserve">Universiteti i Sporteve te Tiranes </t>
  </si>
  <si>
    <t>art. 49 (3) of CPR (EU) 2021/1060</t>
  </si>
  <si>
    <t>To be found in worksheet - name</t>
  </si>
  <si>
    <t>To be found in column name</t>
  </si>
  <si>
    <t xml:space="preserve">To be found in column letter </t>
  </si>
  <si>
    <t>Comment</t>
  </si>
  <si>
    <t>(a) in the case of legal entities, the beneficiary’s</t>
  </si>
  <si>
    <t>Partner data</t>
  </si>
  <si>
    <t>h</t>
  </si>
  <si>
    <t>Applicable both for Lead Partners and Project partners</t>
  </si>
  <si>
    <t>(b) natural person</t>
  </si>
  <si>
    <t>No natural persons as beneficiaries</t>
  </si>
  <si>
    <t>(c) fishing vessel</t>
  </si>
  <si>
    <t>Not FEAMP funds</t>
  </si>
  <si>
    <t>(d) name of the operation</t>
  </si>
  <si>
    <t>(e) the purpose of the operation and its expected or actual achievements</t>
  </si>
  <si>
    <t>description</t>
  </si>
  <si>
    <t>b</t>
  </si>
  <si>
    <t>Summary</t>
  </si>
  <si>
    <t xml:space="preserve">(f) start date of the operation </t>
  </si>
  <si>
    <t>Dates_IC</t>
  </si>
  <si>
    <t xml:space="preserve">Start Date </t>
  </si>
  <si>
    <t>(g) expected or actual date of completion of the operation</t>
  </si>
  <si>
    <t>End Date</t>
  </si>
  <si>
    <t>c</t>
  </si>
  <si>
    <t>(h) total cost of the operation</t>
  </si>
  <si>
    <t>l</t>
  </si>
  <si>
    <t>IPA III + CO-FINANCING TOTAL PER PARTNER</t>
  </si>
  <si>
    <t>(i) fund concerned</t>
  </si>
  <si>
    <t>IPA III CBC % RATE</t>
  </si>
  <si>
    <t>Only IPA III</t>
  </si>
  <si>
    <t>(j) specific objective concerned</t>
  </si>
  <si>
    <t>(k) Union co-financing rate</t>
  </si>
  <si>
    <t>k</t>
  </si>
  <si>
    <t>(l) location indicator or geolocation for the operation and country concerned</t>
  </si>
  <si>
    <t>Partner main address - Country Partner main address - NUTS 3</t>
  </si>
  <si>
    <t>(m)  mobile operations</t>
  </si>
  <si>
    <t>no mobile operation</t>
  </si>
  <si>
    <t>(n) type of intervention</t>
  </si>
  <si>
    <t>D1 - Types of intervention</t>
  </si>
  <si>
    <t>d</t>
  </si>
  <si>
    <t>e; f</t>
  </si>
  <si>
    <t>027</t>
  </si>
  <si>
    <t>044</t>
  </si>
  <si>
    <t>061</t>
  </si>
  <si>
    <t>079</t>
  </si>
  <si>
    <t>108</t>
  </si>
  <si>
    <t>151</t>
  </si>
  <si>
    <t>166</t>
  </si>
  <si>
    <t>173</t>
  </si>
  <si>
    <t>Start date</t>
  </si>
  <si>
    <t>End date</t>
  </si>
  <si>
    <t>Project no.</t>
  </si>
  <si>
    <t>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t>
  </si>
  <si>
    <t>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t>
  </si>
  <si>
    <t>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t>
  </si>
  <si>
    <t>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t>
  </si>
  <si>
    <t>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t>
  </si>
  <si>
    <t>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t>
  </si>
  <si>
    <t>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t>
  </si>
  <si>
    <t>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t>
  </si>
  <si>
    <t>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t>
  </si>
  <si>
    <t>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t>
  </si>
  <si>
    <t>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t>
  </si>
  <si>
    <t>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t>
  </si>
  <si>
    <t>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t>
  </si>
  <si>
    <t>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t>
  </si>
  <si>
    <t>Tour aims to create an awareness program for the three territories about the sustainable tourism strategies for local and regional policy makers, with practical guidelines of possible activities to be implemented by tourism operators.</t>
  </si>
  <si>
    <t>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t>
  </si>
  <si>
    <t>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t>
  </si>
  <si>
    <t>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t>
  </si>
  <si>
    <t>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t>
  </si>
  <si>
    <t>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t>
  </si>
  <si>
    <t>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t>
  </si>
  <si>
    <t>The project capitalizes the ITALME ONCLOUD NINE project, developing a model for a more sustainable and inclusive air connectivity. This output will improve the work of transport operators providing them with a set of innovative solutions in the field of sustainable air mobility.</t>
  </si>
  <si>
    <t>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t>
  </si>
  <si>
    <t>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t>
  </si>
  <si>
    <t>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t>
  </si>
  <si>
    <t>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t>
  </si>
  <si>
    <t>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t>
  </si>
  <si>
    <t>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t>
  </si>
  <si>
    <t>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t>
  </si>
  <si>
    <t>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t>
  </si>
  <si>
    <t>UniValens aims to set up harmonized CB procedures for validation &amp; accreditation of jointly developed CB Higher Education Programs in performing arts .</t>
  </si>
  <si>
    <t>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t>
  </si>
  <si>
    <t>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t>
  </si>
  <si>
    <t>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t>
  </si>
  <si>
    <t>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t>
  </si>
  <si>
    <t>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t>
  </si>
  <si>
    <t>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t>
  </si>
  <si>
    <t>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t>
  </si>
  <si>
    <t>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t>
  </si>
  <si>
    <t>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t>
  </si>
  <si>
    <t>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t>
  </si>
  <si>
    <t>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t>
  </si>
  <si>
    <t>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t>
  </si>
  <si>
    <t>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t>
  </si>
  <si>
    <t xml:space="preserve">interfaith dialogue and tourism. It aims to build a joint model for interfaith coexistence to be tested in the countries involved. </t>
  </si>
  <si>
    <t>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t>
  </si>
  <si>
    <t>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t>
  </si>
  <si>
    <t>The project will enhance disaster risk prevention,resilience, and climate change adaptation in target areas through advanced drone technology, stakeholder engagement, and capacity-building activities. A scalable, sustainable drone-based disaster response system will be implemented</t>
  </si>
  <si>
    <t>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t>
  </si>
  <si>
    <t>Enhancing blue growth and competitiveness of MSMEs by developing action plan and transferring innovations for the valorization of the Blue crab products and by-products</t>
  </si>
  <si>
    <t>To enhance the sustainable growth and competitiveness of Cultural and Creative SMEs and professionals in the South Adriatic area by fostering cross-border collaboration, improving cultural governance, and supporting policy innovation.</t>
  </si>
  <si>
    <t>Increase the eco-entrepreneurial skills of youth and women of Italy, Albania and Montenegro through the improvement of the quality of services of private and public organizations and the strengthening of the cross-border innovation ecosystem.</t>
  </si>
  <si>
    <t>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t>
  </si>
  <si>
    <t>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t>
  </si>
  <si>
    <t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t>
  </si>
  <si>
    <t>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t>
  </si>
  <si>
    <t>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t>
  </si>
  <si>
    <t>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t>
  </si>
  <si>
    <t>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t>
  </si>
  <si>
    <t>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t>
  </si>
  <si>
    <t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t>
  </si>
  <si>
    <t>The HEVON project addresses the common challenges faced by the South Adriatic olive oil sector,
encouraging innovation and promoting the High Quality Extra Virgin Olive Oil Network (HEVON) to
ensure sustainable economic growth.</t>
  </si>
  <si>
    <t>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t>
  </si>
  <si>
    <t>inclusive models for mental health care promoting holistic well-being services connected with tourism, cultural and creative sectors</t>
  </si>
  <si>
    <t>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t>
  </si>
  <si>
    <t>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t>
  </si>
  <si>
    <t>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t>
  </si>
  <si>
    <t>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t>
  </si>
  <si>
    <t>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t>
  </si>
  <si>
    <t>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t>
  </si>
  <si>
    <t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t>
  </si>
  <si>
    <t>Enhance regional resilience to wildfire risks through a comprehensive strategy,including risk analysis, emergency planning, knowledge sharing, and cross-border cooperation. it aims to implement advanced wildfire risk mapping and improve early warning systems</t>
  </si>
  <si>
    <t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t>
  </si>
  <si>
    <t>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t>
  </si>
  <si>
    <t>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t>
  </si>
  <si>
    <t>enhance the role of food heritage in sustainable tourism by creating an ecosystem of traditional food producers, tourism supply chain, and CCI</t>
  </si>
  <si>
    <t>The project aims at supporting the development of SMEs in the healthcare solutions sector and enhancing the adoption process to better align with the needs of patients affected by neurodegenerative diseases</t>
  </si>
  <si>
    <t>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t>
  </si>
  <si>
    <t>innovative and sustainable sport tourism in the South Adriatic region, stimulating economic growth, social inclusion, and public health, while leveraging sports and e-sports as tools for cultural exchange, active living, and regional development.</t>
  </si>
  <si>
    <t>DESCRIPTION</t>
  </si>
  <si>
    <t>b; c; d</t>
  </si>
  <si>
    <t>Project no,. / acronym / Project title</t>
  </si>
  <si>
    <t>i; j</t>
  </si>
  <si>
    <t xml:space="preserve">SA-0200237 </t>
  </si>
  <si>
    <t xml:space="preserve">SA-0300329 </t>
  </si>
  <si>
    <t xml:space="preserve">SA-0300366 </t>
  </si>
  <si>
    <t xml:space="preserve">SA-0300413 </t>
  </si>
  <si>
    <t>Numero Progetti complessivi:</t>
  </si>
  <si>
    <t>Numero Progetti PA 1:</t>
  </si>
  <si>
    <t>Numero Progetti PA 2:</t>
  </si>
  <si>
    <t>Numero Progetti PA 3:</t>
  </si>
  <si>
    <t>Numero Progetti PA 4:</t>
  </si>
  <si>
    <t>Numero Progetti PA 5:</t>
  </si>
  <si>
    <t>Program priority</t>
  </si>
  <si>
    <t>PA 5</t>
  </si>
  <si>
    <t>PA 3</t>
  </si>
  <si>
    <t>PA 4</t>
  </si>
  <si>
    <t>PA 1</t>
  </si>
  <si>
    <t>PA 2</t>
  </si>
  <si>
    <t>Budget complessivo allocato per Asse:</t>
  </si>
  <si>
    <t>Budget PA 1:</t>
  </si>
  <si>
    <t>Budget PA 2:</t>
  </si>
  <si>
    <t>Budget PA 3:</t>
  </si>
  <si>
    <t>Budget PA 4:</t>
  </si>
  <si>
    <t>Budget PA 5:</t>
  </si>
  <si>
    <t>Budget complessivo allocato per Area (IT-AL-ME):</t>
  </si>
  <si>
    <t>Budget complessivo allocato per Call:</t>
  </si>
  <si>
    <t>First call (Small)</t>
  </si>
  <si>
    <t>Strategic</t>
  </si>
  <si>
    <t>Standard</t>
  </si>
  <si>
    <t>Numero Partner italiani:</t>
  </si>
  <si>
    <t>Numero Partner montenegrini:</t>
  </si>
  <si>
    <t>Numero Partner albanesi:</t>
  </si>
  <si>
    <t>Numero Partner complessivi
(senza double counting):</t>
  </si>
  <si>
    <t>Total eligible budget (by project)</t>
  </si>
  <si>
    <t>Innovative Systems to accomplish secure Cross-border Controls</t>
  </si>
  <si>
    <t>Improving Cultural Accessibility Across Borders</t>
  </si>
  <si>
    <t>Security Enhancement of Cyber and physical infrastrUctREs in South Adriatic small PORTS</t>
  </si>
  <si>
    <t>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t>
  </si>
  <si>
    <t>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t>
  </si>
  <si>
    <t>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t>
  </si>
  <si>
    <t>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t>
  </si>
  <si>
    <t>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t>
  </si>
  <si>
    <t>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t>
  </si>
  <si>
    <t>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t>
  </si>
  <si>
    <t>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t>
  </si>
  <si>
    <t>CONFCOOPERATIVE – Unione Regionale del Molise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</si>
</sst>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indexed="8"/>
      <name val="Calibri"/>
      <family val="2"/>
      <scheme val="minor"/>
    </font>
    <font>
      <b/>
      <sz val="16"/>
      <color indexed="8"/>
      <name val="Calibri"/>
      <family val="2"/>
      <scheme val="minor"/>
    </font>
    <font>
      <sz val="8"/>
      <name val="Calibri"/>
      <family val="2"/>
      <scheme val="minor"/>
    </font>
    <font>
      <b/>
      <sz val="9"/>
      <color indexed="81"/>
      <name val="Tahoma"/>
      <family val="2"/>
    </font>
    <font>
      <sz val="9"/>
      <color indexed="81"/>
      <name val="Tahoma"/>
      <family val="2"/>
    </font>
    <font>
      <b/>
      <sz val="11"/>
      <color indexed="8"/>
      <name val="Calibri"/>
      <family val="2"/>
      <scheme val="minor"/>
    </font>
    <font>
      <sz val="10"/>
      <color indexed="8"/>
      <name val="Calibri"/>
      <family val="2"/>
      <scheme val="minor"/>
    </font>
    <font>
      <b/>
      <sz val="14"/>
      <color theme="0"/>
      <name val="Calibri"/>
      <family val="2"/>
      <scheme val="minor"/>
    </font>
    <font>
      <sz val="11"/>
      <name val="Calibri"/>
      <family val="2"/>
      <scheme val="minor"/>
    </font>
    <font>
      <sz val="11"/>
      <color theme="0"/>
      <name val="Calibri"/>
      <family val="2"/>
      <scheme val="minor"/>
    </font>
  </fonts>
  <fills count="16">
    <fill>
      <patternFill patternType="none"/>
    </fill>
    <fill>
      <patternFill patternType="gray125"/>
    </fill>
    <fill>
      <patternFill patternType="solid">
        <fgColor rgb="FFE6F0DC"/>
      </patternFill>
    </fill>
    <fill>
      <patternFill patternType="solid">
        <fgColor rgb="FFDCF0FF"/>
      </patternFill>
    </fill>
    <fill>
      <patternFill patternType="solid">
        <fgColor rgb="FFFFF0C8"/>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0C8"/>
        <bgColor indexed="64"/>
      </patternFill>
    </fill>
    <fill>
      <patternFill patternType="solid">
        <fgColor theme="4"/>
        <bgColor indexed="64"/>
      </patternFill>
    </fill>
    <fill>
      <patternFill patternType="solid">
        <fgColor rgb="FF18BAA8"/>
        <bgColor indexed="64"/>
      </patternFill>
    </fill>
    <fill>
      <patternFill patternType="solid">
        <fgColor rgb="FF9ACA00"/>
        <bgColor indexed="64"/>
      </patternFill>
    </fill>
    <fill>
      <patternFill patternType="solid">
        <fgColor rgb="FFF68A42"/>
        <bgColor indexed="64"/>
      </patternFill>
    </fill>
    <fill>
      <patternFill patternType="solid">
        <fgColor rgb="FFDA5C57"/>
        <bgColor indexed="64"/>
      </patternFill>
    </fill>
    <fill>
      <patternFill patternType="solid">
        <fgColor rgb="FF0E6EB6"/>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ck">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rgb="FF000000"/>
      </bottom>
      <diagonal/>
    </border>
    <border>
      <left style="thin">
        <color rgb="FF000000"/>
      </left>
      <right style="thin">
        <color rgb="FF000000"/>
      </right>
      <top style="thin">
        <color theme="0"/>
      </top>
      <bottom style="thin">
        <color rgb="FF000000"/>
      </bottom>
      <diagonal/>
    </border>
    <border>
      <left style="thin">
        <color rgb="FF000000"/>
      </left>
      <right style="thin">
        <color rgb="FF000000"/>
      </right>
      <top style="thin">
        <color theme="0"/>
      </top>
      <bottom/>
      <diagonal/>
    </border>
    <border>
      <left style="thin">
        <color rgb="FF000000"/>
      </left>
      <right/>
      <top style="thin">
        <color theme="0"/>
      </top>
      <bottom style="thin">
        <color rgb="FF000000"/>
      </bottom>
      <diagonal/>
    </border>
    <border>
      <left style="thin">
        <color indexed="64"/>
      </left>
      <right style="thin">
        <color theme="0"/>
      </right>
      <top style="thin">
        <color theme="0"/>
      </top>
      <bottom style="thin">
        <color indexed="64"/>
      </bottom>
      <diagonal/>
    </border>
    <border>
      <left style="thin">
        <color theme="0"/>
      </left>
      <right style="thin">
        <color rgb="FF000000"/>
      </right>
      <top style="thin">
        <color rgb="FF000000"/>
      </top>
      <bottom style="thin">
        <color rgb="FF000000"/>
      </bottom>
      <diagonal/>
    </border>
    <border>
      <left style="thin">
        <color indexed="64"/>
      </left>
      <right style="thin">
        <color theme="0"/>
      </right>
      <top style="thin">
        <color indexed="64"/>
      </top>
      <bottom style="thin">
        <color indexed="64"/>
      </bottom>
      <diagonal/>
    </border>
    <border>
      <left style="thin">
        <color theme="0"/>
      </left>
      <right style="thin">
        <color rgb="FF000000"/>
      </right>
      <top style="thin">
        <color rgb="FF000000"/>
      </top>
      <bottom style="thin">
        <color theme="0"/>
      </bottom>
      <diagonal/>
    </border>
    <border>
      <left style="thin">
        <color rgb="FF000000"/>
      </left>
      <right style="thin">
        <color rgb="FF000000"/>
      </right>
      <top style="thin">
        <color rgb="FF000000"/>
      </top>
      <bottom style="thin">
        <color theme="0"/>
      </bottom>
      <diagonal/>
    </border>
    <border>
      <left style="thin">
        <color rgb="FF000000"/>
      </left>
      <right style="thin">
        <color rgb="FF000000"/>
      </right>
      <top/>
      <bottom style="thin">
        <color theme="0"/>
      </bottom>
      <diagonal/>
    </border>
    <border>
      <left style="thin">
        <color rgb="FF000000"/>
      </left>
      <right/>
      <top style="thin">
        <color rgb="FF000000"/>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bottom/>
      <diagonal/>
    </border>
    <border>
      <left style="thin">
        <color indexed="64"/>
      </left>
      <right style="thin">
        <color theme="0"/>
      </right>
      <top/>
      <bottom style="thin">
        <color theme="0"/>
      </bottom>
      <diagonal/>
    </border>
    <border>
      <left style="thin">
        <color theme="0"/>
      </left>
      <right style="thin">
        <color rgb="FF000000"/>
      </right>
      <top/>
      <bottom style="thin">
        <color rgb="FF000000"/>
      </bottom>
      <diagonal/>
    </border>
    <border>
      <left style="thin">
        <color indexed="64"/>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rgb="FF000000"/>
      </left>
      <right/>
      <top style="thin">
        <color rgb="FF000000"/>
      </top>
      <bottom/>
      <diagonal/>
    </border>
    <border>
      <left style="thin">
        <color theme="0"/>
      </left>
      <right style="thin">
        <color rgb="FF000000"/>
      </right>
      <top style="thin">
        <color rgb="FF000000"/>
      </top>
      <bottom/>
      <diagonal/>
    </border>
    <border>
      <left style="thin">
        <color indexed="64"/>
      </left>
      <right style="thin">
        <color theme="0"/>
      </right>
      <top style="thin">
        <color indexed="64"/>
      </top>
      <bottom/>
      <diagonal/>
    </border>
    <border>
      <left/>
      <right style="thin">
        <color rgb="FF000000"/>
      </right>
      <top style="thin">
        <color theme="0"/>
      </top>
      <bottom style="thin">
        <color rgb="FF000000"/>
      </bottom>
      <diagonal/>
    </border>
  </borders>
  <cellStyleXfs count="1">
    <xf numFmtId="0" fontId="0" fillId="0" borderId="0"/>
  </cellStyleXfs>
  <cellXfs count="255">
    <xf numFmtId="0" fontId="0" fillId="0" borderId="0" xfId="0"/>
    <xf numFmtId="0" fontId="0" fillId="3" borderId="2" xfId="0" applyFill="1" applyBorder="1"/>
    <xf numFmtId="0" fontId="0" fillId="3" borderId="1" xfId="0" applyFill="1" applyBorder="1"/>
    <xf numFmtId="0" fontId="1" fillId="0" borderId="0" xfId="0" applyFont="1"/>
    <xf numFmtId="0" fontId="0" fillId="0" borderId="0" xfId="0" applyAlignment="1">
      <alignment wrapText="1"/>
    </xf>
    <xf numFmtId="14" fontId="0" fillId="0" borderId="0" xfId="0" applyNumberFormat="1"/>
    <xf numFmtId="14" fontId="0" fillId="5" borderId="0" xfId="0" applyNumberFormat="1" applyFill="1"/>
    <xf numFmtId="0" fontId="0" fillId="6" borderId="0" xfId="0" applyFill="1"/>
    <xf numFmtId="14" fontId="0" fillId="7" borderId="0" xfId="0" applyNumberFormat="1" applyFill="1"/>
    <xf numFmtId="0" fontId="0" fillId="7" borderId="0" xfId="0" applyFill="1"/>
    <xf numFmtId="49" fontId="0" fillId="7" borderId="0" xfId="0" applyNumberFormat="1" applyFill="1"/>
    <xf numFmtId="0" fontId="0" fillId="7" borderId="3" xfId="0" applyFill="1" applyBorder="1"/>
    <xf numFmtId="14" fontId="0" fillId="7" borderId="3" xfId="0" applyNumberFormat="1" applyFill="1" applyBorder="1"/>
    <xf numFmtId="0" fontId="0" fillId="7" borderId="3" xfId="0" quotePrefix="1" applyFill="1" applyBorder="1"/>
    <xf numFmtId="49" fontId="0" fillId="7" borderId="3" xfId="0" applyNumberFormat="1" applyFill="1" applyBorder="1"/>
    <xf numFmtId="49" fontId="0" fillId="7" borderId="3" xfId="0" quotePrefix="1" applyNumberFormat="1" applyFill="1" applyBorder="1"/>
    <xf numFmtId="10" fontId="0" fillId="8" borderId="0" xfId="0" applyNumberFormat="1" applyFill="1" applyAlignment="1">
      <alignment horizontal="center" vertical="center"/>
    </xf>
    <xf numFmtId="10" fontId="0" fillId="7" borderId="0" xfId="0" applyNumberFormat="1" applyFill="1" applyAlignment="1">
      <alignment horizontal="center" vertical="center"/>
    </xf>
    <xf numFmtId="0" fontId="0" fillId="8" borderId="0" xfId="0" applyFill="1" applyAlignment="1">
      <alignment vertical="center"/>
    </xf>
    <xf numFmtId="0" fontId="0" fillId="0" borderId="0" xfId="0" applyAlignment="1">
      <alignment vertical="center"/>
    </xf>
    <xf numFmtId="164" fontId="0" fillId="7" borderId="0" xfId="0" applyNumberFormat="1" applyFill="1" applyAlignment="1">
      <alignment vertical="center"/>
    </xf>
    <xf numFmtId="0" fontId="0" fillId="8" borderId="0" xfId="0" applyFill="1" applyAlignment="1">
      <alignment horizontal="right" vertical="center"/>
    </xf>
    <xf numFmtId="164" fontId="0" fillId="0" borderId="0" xfId="0" applyNumberFormat="1"/>
    <xf numFmtId="0" fontId="5" fillId="2" borderId="2" xfId="0" applyFont="1" applyFill="1" applyBorder="1"/>
    <xf numFmtId="0" fontId="5" fillId="3" borderId="2" xfId="0" applyFont="1" applyFill="1" applyBorder="1"/>
    <xf numFmtId="0" fontId="5" fillId="4" borderId="2" xfId="0" applyFont="1" applyFill="1" applyBorder="1"/>
    <xf numFmtId="0" fontId="5" fillId="4" borderId="5" xfId="0" applyFont="1" applyFill="1" applyBorder="1" applyAlignment="1">
      <alignment horizontal="center" vertical="center"/>
    </xf>
    <xf numFmtId="0" fontId="0" fillId="4" borderId="1" xfId="0" applyFill="1" applyBorder="1" applyAlignment="1">
      <alignment horizontal="justify" vertical="center" wrapText="1"/>
    </xf>
    <xf numFmtId="0" fontId="0" fillId="4" borderId="1" xfId="0" applyFill="1" applyBorder="1" applyAlignment="1">
      <alignment vertical="center" wrapText="1"/>
    </xf>
    <xf numFmtId="0" fontId="0" fillId="2" borderId="1"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4" fontId="0" fillId="4" borderId="1" xfId="0" applyNumberFormat="1" applyFill="1" applyBorder="1" applyAlignment="1">
      <alignment vertical="center"/>
    </xf>
    <xf numFmtId="164" fontId="0" fillId="4" borderId="4" xfId="0" applyNumberFormat="1" applyFill="1" applyBorder="1" applyAlignment="1">
      <alignment vertical="center"/>
    </xf>
    <xf numFmtId="0" fontId="0" fillId="7" borderId="0" xfId="0" applyFill="1" applyAlignment="1">
      <alignment vertical="center"/>
    </xf>
    <xf numFmtId="0" fontId="0" fillId="8" borderId="0" xfId="0" applyFill="1" applyAlignment="1">
      <alignment vertical="center" wrapText="1"/>
    </xf>
    <xf numFmtId="164" fontId="0" fillId="8" borderId="0" xfId="0" applyNumberFormat="1" applyFill="1" applyAlignment="1">
      <alignment vertical="center"/>
    </xf>
    <xf numFmtId="0" fontId="7" fillId="10" borderId="5" xfId="0" applyFont="1" applyFill="1" applyBorder="1" applyAlignment="1">
      <alignment horizontal="center" vertical="center"/>
    </xf>
    <xf numFmtId="0" fontId="8" fillId="11" borderId="1" xfId="0" applyFont="1" applyFill="1" applyBorder="1" applyAlignment="1">
      <alignment vertical="center"/>
    </xf>
    <xf numFmtId="0" fontId="8" fillId="11" borderId="1" xfId="0" applyFont="1" applyFill="1" applyBorder="1" applyAlignment="1">
      <alignment horizontal="justify" vertical="center" wrapText="1"/>
    </xf>
    <xf numFmtId="4" fontId="8" fillId="11" borderId="1" xfId="0" applyNumberFormat="1" applyFont="1" applyFill="1" applyBorder="1" applyAlignment="1">
      <alignment vertical="center"/>
    </xf>
    <xf numFmtId="164" fontId="8" fillId="11" borderId="4" xfId="0" applyNumberFormat="1" applyFont="1" applyFill="1" applyBorder="1" applyAlignment="1">
      <alignment vertical="center"/>
    </xf>
    <xf numFmtId="0" fontId="0" fillId="11" borderId="1" xfId="0" applyFill="1" applyBorder="1" applyAlignment="1">
      <alignment vertical="center"/>
    </xf>
    <xf numFmtId="0" fontId="0" fillId="11" borderId="1" xfId="0" applyFill="1" applyBorder="1" applyAlignment="1">
      <alignment horizontal="justify" vertical="center" wrapText="1"/>
    </xf>
    <xf numFmtId="4" fontId="0" fillId="11" borderId="1" xfId="0" applyNumberFormat="1" applyFill="1" applyBorder="1" applyAlignment="1">
      <alignment vertical="center"/>
    </xf>
    <xf numFmtId="164" fontId="0" fillId="11" borderId="4" xfId="0" applyNumberFormat="1" applyFill="1" applyBorder="1" applyAlignment="1">
      <alignment vertical="center"/>
    </xf>
    <xf numFmtId="0" fontId="0" fillId="12" borderId="1" xfId="0" applyFill="1" applyBorder="1" applyAlignment="1">
      <alignment vertical="center"/>
    </xf>
    <xf numFmtId="0" fontId="0" fillId="12" borderId="1" xfId="0" applyFill="1" applyBorder="1" applyAlignment="1">
      <alignment horizontal="justify" vertical="center" wrapText="1"/>
    </xf>
    <xf numFmtId="4" fontId="0" fillId="12" borderId="1" xfId="0" applyNumberFormat="1" applyFill="1" applyBorder="1" applyAlignment="1">
      <alignment vertical="center"/>
    </xf>
    <xf numFmtId="164" fontId="0" fillId="12" borderId="4" xfId="0" applyNumberFormat="1" applyFill="1" applyBorder="1" applyAlignment="1">
      <alignment vertical="center"/>
    </xf>
    <xf numFmtId="0" fontId="0" fillId="13" borderId="1" xfId="0" applyFill="1" applyBorder="1" applyAlignment="1">
      <alignment vertical="center"/>
    </xf>
    <xf numFmtId="0" fontId="0" fillId="13" borderId="1" xfId="0" applyFill="1" applyBorder="1" applyAlignment="1">
      <alignment horizontal="justify" vertical="center" wrapText="1"/>
    </xf>
    <xf numFmtId="4" fontId="0" fillId="13" borderId="1" xfId="0" applyNumberFormat="1" applyFill="1" applyBorder="1" applyAlignment="1">
      <alignment vertical="center"/>
    </xf>
    <xf numFmtId="164" fontId="0" fillId="13" borderId="4" xfId="0" applyNumberFormat="1" applyFill="1" applyBorder="1" applyAlignment="1">
      <alignment vertical="center"/>
    </xf>
    <xf numFmtId="0" fontId="0" fillId="14" borderId="1" xfId="0" applyFill="1" applyBorder="1" applyAlignment="1">
      <alignment vertical="center"/>
    </xf>
    <xf numFmtId="0" fontId="0" fillId="14" borderId="1" xfId="0" applyFill="1" applyBorder="1" applyAlignment="1">
      <alignment horizontal="justify" vertical="center" wrapText="1"/>
    </xf>
    <xf numFmtId="4" fontId="0" fillId="14" borderId="1" xfId="0" applyNumberFormat="1" applyFill="1" applyBorder="1" applyAlignment="1">
      <alignment vertical="center"/>
    </xf>
    <xf numFmtId="164" fontId="0" fillId="14" borderId="4" xfId="0" applyNumberFormat="1" applyFill="1" applyBorder="1" applyAlignment="1">
      <alignment vertical="center"/>
    </xf>
    <xf numFmtId="0" fontId="0" fillId="15" borderId="1" xfId="0" applyFill="1" applyBorder="1" applyAlignment="1">
      <alignment vertical="center"/>
    </xf>
    <xf numFmtId="0" fontId="0" fillId="15" borderId="1" xfId="0" applyFill="1" applyBorder="1" applyAlignment="1">
      <alignment horizontal="justify" vertical="center" wrapText="1"/>
    </xf>
    <xf numFmtId="4" fontId="0" fillId="15" borderId="1" xfId="0" applyNumberFormat="1" applyFill="1" applyBorder="1" applyAlignment="1">
      <alignment vertical="center"/>
    </xf>
    <xf numFmtId="164" fontId="0" fillId="15" borderId="4" xfId="0" applyNumberFormat="1" applyFill="1" applyBorder="1" applyAlignment="1">
      <alignment vertical="center"/>
    </xf>
    <xf numFmtId="0" fontId="7" fillId="10" borderId="5" xfId="0" applyFont="1" applyFill="1" applyBorder="1"/>
    <xf numFmtId="0" fontId="7" fillId="10" borderId="5" xfId="0" applyFont="1" applyFill="1" applyBorder="1" applyAlignment="1">
      <alignment vertical="center"/>
    </xf>
    <xf numFmtId="0" fontId="7" fillId="10" borderId="5" xfId="0" applyFont="1" applyFill="1" applyBorder="1" applyAlignment="1">
      <alignment vertical="center" wrapText="1"/>
    </xf>
    <xf numFmtId="0" fontId="0" fillId="12" borderId="6" xfId="0" applyFill="1" applyBorder="1" applyAlignment="1">
      <alignment vertical="center"/>
    </xf>
    <xf numFmtId="0" fontId="8" fillId="11" borderId="11" xfId="0" applyFont="1" applyFill="1" applyBorder="1" applyAlignment="1">
      <alignment vertical="center"/>
    </xf>
    <xf numFmtId="0" fontId="8" fillId="11" borderId="12" xfId="0" applyFont="1" applyFill="1" applyBorder="1" applyAlignment="1">
      <alignment vertical="center"/>
    </xf>
    <xf numFmtId="0" fontId="9" fillId="11" borderId="12" xfId="0" applyFont="1" applyFill="1" applyBorder="1" applyAlignment="1">
      <alignment vertical="center"/>
    </xf>
    <xf numFmtId="0" fontId="8" fillId="11" borderId="12" xfId="0" applyFont="1" applyFill="1" applyBorder="1" applyAlignment="1">
      <alignment horizontal="justify" vertical="center" wrapText="1"/>
    </xf>
    <xf numFmtId="4" fontId="8" fillId="11" borderId="12" xfId="0" applyNumberFormat="1" applyFont="1" applyFill="1" applyBorder="1" applyAlignment="1">
      <alignment vertical="center"/>
    </xf>
    <xf numFmtId="164" fontId="8" fillId="11" borderId="14" xfId="0" applyNumberFormat="1" applyFont="1" applyFill="1" applyBorder="1" applyAlignment="1">
      <alignment vertical="center"/>
    </xf>
    <xf numFmtId="0" fontId="8" fillId="11" borderId="16" xfId="0" applyFont="1" applyFill="1" applyBorder="1" applyAlignment="1">
      <alignment vertical="center"/>
    </xf>
    <xf numFmtId="0" fontId="8" fillId="11" borderId="18" xfId="0" applyFont="1" applyFill="1" applyBorder="1" applyAlignment="1">
      <alignment vertical="center"/>
    </xf>
    <xf numFmtId="0" fontId="8" fillId="11" borderId="19" xfId="0" applyFont="1" applyFill="1" applyBorder="1" applyAlignment="1">
      <alignment vertical="center"/>
    </xf>
    <xf numFmtId="0" fontId="8" fillId="11" borderId="19" xfId="0" applyFont="1" applyFill="1" applyBorder="1" applyAlignment="1">
      <alignment horizontal="justify" vertical="center" wrapText="1"/>
    </xf>
    <xf numFmtId="4" fontId="8" fillId="11" borderId="19" xfId="0" applyNumberFormat="1" applyFont="1" applyFill="1" applyBorder="1" applyAlignment="1">
      <alignment vertical="center"/>
    </xf>
    <xf numFmtId="164" fontId="8" fillId="11" borderId="21" xfId="0" applyNumberFormat="1" applyFont="1" applyFill="1" applyBorder="1" applyAlignment="1">
      <alignment vertical="center"/>
    </xf>
    <xf numFmtId="0" fontId="9" fillId="12" borderId="6" xfId="0" applyFont="1" applyFill="1" applyBorder="1" applyAlignment="1">
      <alignment vertical="center"/>
    </xf>
    <xf numFmtId="0" fontId="0" fillId="12" borderId="6" xfId="0" applyFill="1" applyBorder="1" applyAlignment="1">
      <alignment horizontal="justify" vertical="center" wrapText="1"/>
    </xf>
    <xf numFmtId="4" fontId="0" fillId="12" borderId="6" xfId="0" applyNumberFormat="1" applyFill="1" applyBorder="1" applyAlignment="1">
      <alignment vertical="center"/>
    </xf>
    <xf numFmtId="164" fontId="0" fillId="12" borderId="9" xfId="0" applyNumberFormat="1" applyFill="1" applyBorder="1" applyAlignment="1">
      <alignment vertical="center"/>
    </xf>
    <xf numFmtId="0" fontId="0" fillId="12" borderId="11" xfId="0" applyFill="1" applyBorder="1" applyAlignment="1">
      <alignment vertical="center"/>
    </xf>
    <xf numFmtId="0" fontId="0" fillId="12" borderId="12" xfId="0" applyFill="1" applyBorder="1" applyAlignment="1">
      <alignment vertical="center"/>
    </xf>
    <xf numFmtId="0" fontId="9" fillId="12" borderId="12" xfId="0" applyFont="1" applyFill="1" applyBorder="1" applyAlignment="1">
      <alignment vertical="center"/>
    </xf>
    <xf numFmtId="0" fontId="0" fillId="12" borderId="12" xfId="0" applyFill="1" applyBorder="1" applyAlignment="1">
      <alignment horizontal="justify" vertical="center" wrapText="1"/>
    </xf>
    <xf numFmtId="4" fontId="0" fillId="12" borderId="12" xfId="0" applyNumberFormat="1" applyFill="1" applyBorder="1" applyAlignment="1">
      <alignment vertical="center"/>
    </xf>
    <xf numFmtId="164" fontId="0" fillId="12" borderId="14" xfId="0" applyNumberFormat="1" applyFill="1" applyBorder="1" applyAlignment="1">
      <alignment vertical="center"/>
    </xf>
    <xf numFmtId="0" fontId="0" fillId="12" borderId="16" xfId="0" applyFill="1" applyBorder="1" applyAlignment="1">
      <alignment vertical="center"/>
    </xf>
    <xf numFmtId="0" fontId="0" fillId="12" borderId="18" xfId="0" applyFill="1" applyBorder="1" applyAlignment="1">
      <alignment vertical="center"/>
    </xf>
    <xf numFmtId="0" fontId="0" fillId="12" borderId="19" xfId="0" applyFill="1" applyBorder="1" applyAlignment="1">
      <alignment vertical="center"/>
    </xf>
    <xf numFmtId="0" fontId="0" fillId="12" borderId="19" xfId="0" applyFill="1" applyBorder="1" applyAlignment="1">
      <alignment horizontal="justify" vertical="center" wrapText="1"/>
    </xf>
    <xf numFmtId="4" fontId="0" fillId="12" borderId="19" xfId="0" applyNumberFormat="1" applyFill="1" applyBorder="1" applyAlignment="1">
      <alignment vertical="center"/>
    </xf>
    <xf numFmtId="164" fontId="0" fillId="12" borderId="21" xfId="0" applyNumberFormat="1" applyFill="1" applyBorder="1" applyAlignment="1">
      <alignment vertical="center"/>
    </xf>
    <xf numFmtId="0" fontId="0" fillId="12" borderId="26" xfId="0" applyFill="1" applyBorder="1" applyAlignment="1">
      <alignment vertical="center"/>
    </xf>
    <xf numFmtId="0" fontId="0" fillId="13" borderId="6" xfId="0" applyFill="1" applyBorder="1" applyAlignment="1">
      <alignment vertical="center"/>
    </xf>
    <xf numFmtId="0" fontId="0" fillId="13" borderId="6" xfId="0" applyFill="1" applyBorder="1" applyAlignment="1">
      <alignment horizontal="justify" vertical="center" wrapText="1"/>
    </xf>
    <xf numFmtId="4" fontId="0" fillId="13" borderId="6" xfId="0" applyNumberFormat="1" applyFill="1" applyBorder="1" applyAlignment="1">
      <alignment vertical="center"/>
    </xf>
    <xf numFmtId="164" fontId="0" fillId="13" borderId="9" xfId="0" applyNumberFormat="1" applyFill="1" applyBorder="1" applyAlignment="1">
      <alignment vertical="center"/>
    </xf>
    <xf numFmtId="0" fontId="0" fillId="13" borderId="11" xfId="0" applyFill="1" applyBorder="1" applyAlignment="1">
      <alignment vertical="center"/>
    </xf>
    <xf numFmtId="0" fontId="0" fillId="13" borderId="12" xfId="0" applyFill="1" applyBorder="1" applyAlignment="1">
      <alignment vertical="center"/>
    </xf>
    <xf numFmtId="0" fontId="0" fillId="13" borderId="12" xfId="0" applyFill="1" applyBorder="1" applyAlignment="1">
      <alignment horizontal="justify" vertical="center" wrapText="1"/>
    </xf>
    <xf numFmtId="4" fontId="0" fillId="13" borderId="12" xfId="0" applyNumberFormat="1" applyFill="1" applyBorder="1" applyAlignment="1">
      <alignment vertical="center"/>
    </xf>
    <xf numFmtId="164" fontId="0" fillId="13" borderId="14" xfId="0" applyNumberFormat="1" applyFill="1" applyBorder="1" applyAlignment="1">
      <alignment vertical="center"/>
    </xf>
    <xf numFmtId="0" fontId="0" fillId="13" borderId="16"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19" xfId="0" applyFill="1" applyBorder="1" applyAlignment="1">
      <alignment horizontal="justify" vertical="center" wrapText="1"/>
    </xf>
    <xf numFmtId="4" fontId="0" fillId="13" borderId="19" xfId="0" applyNumberFormat="1" applyFill="1" applyBorder="1" applyAlignment="1">
      <alignment vertical="center"/>
    </xf>
    <xf numFmtId="164" fontId="0" fillId="13" borderId="21" xfId="0" applyNumberFormat="1" applyFill="1" applyBorder="1" applyAlignment="1">
      <alignment vertical="center"/>
    </xf>
    <xf numFmtId="0" fontId="0" fillId="13" borderId="26" xfId="0" applyFill="1" applyBorder="1" applyAlignment="1">
      <alignment vertical="center"/>
    </xf>
    <xf numFmtId="0" fontId="0" fillId="13" borderId="7" xfId="0" applyFill="1" applyBorder="1" applyAlignment="1">
      <alignment vertical="center"/>
    </xf>
    <xf numFmtId="0" fontId="0" fillId="13" borderId="7" xfId="0" applyFill="1" applyBorder="1" applyAlignment="1">
      <alignment horizontal="justify" vertical="center" wrapText="1"/>
    </xf>
    <xf numFmtId="4" fontId="0" fillId="13" borderId="7" xfId="0" applyNumberFormat="1" applyFill="1" applyBorder="1" applyAlignment="1">
      <alignment vertical="center"/>
    </xf>
    <xf numFmtId="164" fontId="0" fillId="13" borderId="31" xfId="0" applyNumberFormat="1" applyFill="1" applyBorder="1" applyAlignment="1">
      <alignment vertical="center"/>
    </xf>
    <xf numFmtId="0" fontId="0" fillId="13" borderId="32" xfId="0" applyFill="1" applyBorder="1" applyAlignment="1">
      <alignment vertical="center"/>
    </xf>
    <xf numFmtId="0" fontId="0" fillId="14" borderId="6" xfId="0" applyFill="1" applyBorder="1" applyAlignment="1">
      <alignment vertical="center"/>
    </xf>
    <xf numFmtId="0" fontId="0" fillId="14" borderId="6" xfId="0" applyFill="1" applyBorder="1" applyAlignment="1">
      <alignment horizontal="justify" vertical="center" wrapText="1"/>
    </xf>
    <xf numFmtId="4" fontId="0" fillId="14" borderId="6" xfId="0" applyNumberFormat="1" applyFill="1" applyBorder="1" applyAlignment="1">
      <alignment vertical="center"/>
    </xf>
    <xf numFmtId="164" fontId="0" fillId="14" borderId="9" xfId="0" applyNumberFormat="1" applyFill="1" applyBorder="1" applyAlignment="1">
      <alignment vertical="center"/>
    </xf>
    <xf numFmtId="0" fontId="0" fillId="14" borderId="11" xfId="0" applyFill="1" applyBorder="1" applyAlignment="1">
      <alignment vertical="center"/>
    </xf>
    <xf numFmtId="0" fontId="0" fillId="14" borderId="12" xfId="0" applyFill="1" applyBorder="1" applyAlignment="1">
      <alignment vertical="center"/>
    </xf>
    <xf numFmtId="0" fontId="0" fillId="14" borderId="12" xfId="0" applyFill="1" applyBorder="1" applyAlignment="1">
      <alignment horizontal="justify" vertical="center" wrapText="1"/>
    </xf>
    <xf numFmtId="4" fontId="0" fillId="14" borderId="12" xfId="0" applyNumberFormat="1" applyFill="1" applyBorder="1" applyAlignment="1">
      <alignment vertical="center"/>
    </xf>
    <xf numFmtId="164" fontId="0" fillId="14" borderId="14" xfId="0" applyNumberFormat="1" applyFill="1" applyBorder="1" applyAlignment="1">
      <alignment vertical="center"/>
    </xf>
    <xf numFmtId="0" fontId="0" fillId="14" borderId="16"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19" xfId="0" applyFill="1" applyBorder="1" applyAlignment="1">
      <alignment horizontal="justify" vertical="center" wrapText="1"/>
    </xf>
    <xf numFmtId="4" fontId="0" fillId="14" borderId="19" xfId="0" applyNumberFormat="1" applyFill="1" applyBorder="1" applyAlignment="1">
      <alignment vertical="center"/>
    </xf>
    <xf numFmtId="164" fontId="0" fillId="14" borderId="21" xfId="0" applyNumberFormat="1" applyFill="1" applyBorder="1" applyAlignment="1">
      <alignment vertical="center"/>
    </xf>
    <xf numFmtId="0" fontId="0" fillId="14" borderId="26" xfId="0" applyFill="1" applyBorder="1" applyAlignment="1">
      <alignment vertical="center"/>
    </xf>
    <xf numFmtId="0" fontId="0" fillId="15" borderId="11" xfId="0" applyFill="1" applyBorder="1" applyAlignment="1">
      <alignment vertical="center"/>
    </xf>
    <xf numFmtId="0" fontId="0" fillId="15" borderId="12" xfId="0" applyFill="1" applyBorder="1" applyAlignment="1">
      <alignment vertical="center"/>
    </xf>
    <xf numFmtId="0" fontId="0" fillId="15" borderId="12" xfId="0" applyFill="1" applyBorder="1" applyAlignment="1">
      <alignment horizontal="justify" vertical="center" wrapText="1"/>
    </xf>
    <xf numFmtId="4" fontId="0" fillId="15" borderId="12" xfId="0" applyNumberFormat="1" applyFill="1" applyBorder="1" applyAlignment="1">
      <alignment vertical="center"/>
    </xf>
    <xf numFmtId="164" fontId="0" fillId="15" borderId="14" xfId="0" applyNumberFormat="1" applyFill="1" applyBorder="1" applyAlignment="1">
      <alignment vertical="center"/>
    </xf>
    <xf numFmtId="0" fontId="0" fillId="15" borderId="18" xfId="0" applyFill="1" applyBorder="1" applyAlignment="1">
      <alignment vertical="center"/>
    </xf>
    <xf numFmtId="0" fontId="0" fillId="15" borderId="19" xfId="0" applyFill="1" applyBorder="1" applyAlignment="1">
      <alignment vertical="center"/>
    </xf>
    <xf numFmtId="0" fontId="0" fillId="15" borderId="19" xfId="0" applyFill="1" applyBorder="1" applyAlignment="1">
      <alignment horizontal="justify" vertical="center" wrapText="1"/>
    </xf>
    <xf numFmtId="4" fontId="0" fillId="15" borderId="19" xfId="0" applyNumberFormat="1" applyFill="1" applyBorder="1" applyAlignment="1">
      <alignment vertical="center"/>
    </xf>
    <xf numFmtId="164" fontId="0" fillId="15" borderId="21" xfId="0" applyNumberFormat="1" applyFill="1" applyBorder="1" applyAlignment="1">
      <alignment vertical="center"/>
    </xf>
    <xf numFmtId="0" fontId="0" fillId="15" borderId="16" xfId="0" applyFill="1" applyBorder="1" applyAlignment="1">
      <alignment vertical="center"/>
    </xf>
    <xf numFmtId="0" fontId="0" fillId="12" borderId="14" xfId="0" applyFill="1" applyBorder="1" applyAlignment="1">
      <alignment vertical="center"/>
    </xf>
    <xf numFmtId="0" fontId="0" fillId="12" borderId="34" xfId="0" applyFill="1" applyBorder="1" applyAlignment="1">
      <alignment horizontal="justify" vertical="center" wrapText="1"/>
    </xf>
    <xf numFmtId="0" fontId="9" fillId="12" borderId="10" xfId="0" applyFont="1" applyFill="1" applyBorder="1" applyAlignment="1">
      <alignment vertical="center"/>
    </xf>
    <xf numFmtId="0" fontId="9" fillId="13" borderId="12" xfId="0" applyFont="1" applyFill="1" applyBorder="1" applyAlignment="1">
      <alignment vertical="center"/>
    </xf>
    <xf numFmtId="0" fontId="9" fillId="13" borderId="6" xfId="0" applyFont="1" applyFill="1" applyBorder="1" applyAlignment="1">
      <alignment vertical="center"/>
    </xf>
    <xf numFmtId="0" fontId="9" fillId="14" borderId="12" xfId="0" applyFont="1" applyFill="1" applyBorder="1" applyAlignment="1">
      <alignment vertical="center"/>
    </xf>
    <xf numFmtId="0" fontId="9" fillId="14" borderId="6" xfId="0" applyFont="1" applyFill="1" applyBorder="1" applyAlignment="1">
      <alignment vertical="center"/>
    </xf>
    <xf numFmtId="0" fontId="9" fillId="15" borderId="12" xfId="0" applyFont="1" applyFill="1" applyBorder="1" applyAlignment="1">
      <alignment vertical="center"/>
    </xf>
    <xf numFmtId="0" fontId="0" fillId="11" borderId="11" xfId="0" applyFill="1" applyBorder="1" applyAlignment="1">
      <alignment vertical="center"/>
    </xf>
    <xf numFmtId="0" fontId="0" fillId="11" borderId="12" xfId="0" applyFill="1" applyBorder="1" applyAlignment="1">
      <alignment vertical="center"/>
    </xf>
    <xf numFmtId="0" fontId="0" fillId="11" borderId="12" xfId="0" applyFill="1" applyBorder="1" applyAlignment="1">
      <alignment horizontal="justify" vertical="center" wrapText="1"/>
    </xf>
    <xf numFmtId="4" fontId="0" fillId="11" borderId="12" xfId="0" applyNumberFormat="1" applyFill="1" applyBorder="1" applyAlignment="1">
      <alignment vertical="center"/>
    </xf>
    <xf numFmtId="164" fontId="0" fillId="11" borderId="14" xfId="0" applyNumberFormat="1" applyFill="1" applyBorder="1" applyAlignment="1">
      <alignment vertical="center"/>
    </xf>
    <xf numFmtId="0" fontId="0" fillId="11" borderId="16" xfId="0" applyFill="1" applyBorder="1" applyAlignment="1">
      <alignment vertical="center"/>
    </xf>
    <xf numFmtId="0" fontId="0" fillId="11" borderId="18" xfId="0" applyFill="1" applyBorder="1" applyAlignment="1">
      <alignment vertical="center"/>
    </xf>
    <xf numFmtId="0" fontId="0" fillId="11" borderId="19" xfId="0" applyFill="1" applyBorder="1" applyAlignment="1">
      <alignment vertical="center"/>
    </xf>
    <xf numFmtId="0" fontId="0" fillId="11" borderId="19" xfId="0" applyFill="1" applyBorder="1" applyAlignment="1">
      <alignment horizontal="justify" vertical="center" wrapText="1"/>
    </xf>
    <xf numFmtId="4" fontId="0" fillId="11" borderId="19" xfId="0" applyNumberFormat="1" applyFill="1" applyBorder="1" applyAlignment="1">
      <alignment vertical="center"/>
    </xf>
    <xf numFmtId="164" fontId="0" fillId="11" borderId="21" xfId="0" applyNumberFormat="1" applyFill="1" applyBorder="1" applyAlignment="1">
      <alignment vertical="center"/>
    </xf>
    <xf numFmtId="0" fontId="0" fillId="3" borderId="7" xfId="0" applyFill="1" applyBorder="1" applyAlignment="1">
      <alignment horizontal="justify" vertical="center" wrapText="1"/>
    </xf>
    <xf numFmtId="0" fontId="0" fillId="3" borderId="8" xfId="0" applyFill="1" applyBorder="1" applyAlignment="1">
      <alignment horizontal="justify" vertical="center" wrapText="1"/>
    </xf>
    <xf numFmtId="0" fontId="0" fillId="3" borderId="6" xfId="0" applyFill="1" applyBorder="1" applyAlignment="1">
      <alignment horizontal="justify" vertical="center" wrapText="1"/>
    </xf>
    <xf numFmtId="0" fontId="0" fillId="3" borderId="7" xfId="0" applyFill="1" applyBorder="1" applyAlignment="1">
      <alignment horizontal="justify" vertical="center"/>
    </xf>
    <xf numFmtId="0" fontId="0" fillId="3" borderId="8" xfId="0" applyFill="1" applyBorder="1" applyAlignment="1">
      <alignment horizontal="justify" vertical="center"/>
    </xf>
    <xf numFmtId="0" fontId="0" fillId="3" borderId="6" xfId="0" applyFill="1" applyBorder="1" applyAlignment="1">
      <alignment horizontal="justify" vertical="center"/>
    </xf>
    <xf numFmtId="0" fontId="6" fillId="3" borderId="7"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6" xfId="0" applyFont="1" applyFill="1" applyBorder="1" applyAlignment="1">
      <alignment horizontal="justify" vertical="center" wrapText="1"/>
    </xf>
    <xf numFmtId="164" fontId="0" fillId="9" borderId="3" xfId="0" applyNumberFormat="1" applyFill="1" applyBorder="1" applyAlignment="1">
      <alignment horizontal="center" vertical="center"/>
    </xf>
    <xf numFmtId="0" fontId="0" fillId="11" borderId="13" xfId="0" applyFill="1" applyBorder="1" applyAlignment="1">
      <alignment horizontal="justify" vertical="center" wrapText="1"/>
    </xf>
    <xf numFmtId="0" fontId="0" fillId="11" borderId="8" xfId="0" applyFill="1" applyBorder="1" applyAlignment="1">
      <alignment horizontal="justify" vertical="center" wrapText="1"/>
    </xf>
    <xf numFmtId="0" fontId="0" fillId="11" borderId="20" xfId="0" applyFill="1" applyBorder="1" applyAlignment="1">
      <alignment horizontal="justify" vertical="center" wrapText="1"/>
    </xf>
    <xf numFmtId="164" fontId="0" fillId="11" borderId="15" xfId="0" applyNumberFormat="1" applyFill="1" applyBorder="1" applyAlignment="1">
      <alignment horizontal="center" vertical="center"/>
    </xf>
    <xf numFmtId="164" fontId="0" fillId="11" borderId="17" xfId="0" applyNumberFormat="1" applyFill="1" applyBorder="1" applyAlignment="1">
      <alignment horizontal="center" vertical="center"/>
    </xf>
    <xf numFmtId="164" fontId="0" fillId="11" borderId="22" xfId="0" applyNumberFormat="1" applyFill="1" applyBorder="1" applyAlignment="1">
      <alignment horizontal="center" vertical="center"/>
    </xf>
    <xf numFmtId="0" fontId="0" fillId="13" borderId="13" xfId="0" applyFill="1" applyBorder="1" applyAlignment="1">
      <alignment horizontal="justify" vertical="center" wrapText="1"/>
    </xf>
    <xf numFmtId="0" fontId="0" fillId="13" borderId="8" xfId="0" applyFill="1" applyBorder="1" applyAlignment="1">
      <alignment horizontal="justify" vertical="center" wrapText="1"/>
    </xf>
    <xf numFmtId="0" fontId="0" fillId="13" borderId="20" xfId="0" applyFill="1" applyBorder="1" applyAlignment="1">
      <alignment horizontal="justify" vertical="center" wrapText="1"/>
    </xf>
    <xf numFmtId="164" fontId="0" fillId="13" borderId="15" xfId="0" applyNumberFormat="1" applyFill="1" applyBorder="1" applyAlignment="1">
      <alignment horizontal="center" vertical="center"/>
    </xf>
    <xf numFmtId="164" fontId="0" fillId="13" borderId="17" xfId="0" applyNumberFormat="1" applyFill="1" applyBorder="1" applyAlignment="1">
      <alignment horizontal="center" vertical="center"/>
    </xf>
    <xf numFmtId="164" fontId="0" fillId="13" borderId="22" xfId="0" applyNumberFormat="1" applyFill="1" applyBorder="1" applyAlignment="1">
      <alignment horizontal="center" vertical="center"/>
    </xf>
    <xf numFmtId="0" fontId="0" fillId="12" borderId="8" xfId="0" applyFill="1" applyBorder="1" applyAlignment="1">
      <alignment horizontal="justify" vertical="center" wrapText="1"/>
    </xf>
    <xf numFmtId="0" fontId="0" fillId="12" borderId="20" xfId="0" applyFill="1" applyBorder="1" applyAlignment="1">
      <alignment horizontal="justify" vertical="center" wrapText="1"/>
    </xf>
    <xf numFmtId="164" fontId="0" fillId="12" borderId="27" xfId="0" applyNumberFormat="1" applyFill="1" applyBorder="1" applyAlignment="1">
      <alignment horizontal="center" vertical="center"/>
    </xf>
    <xf numFmtId="164" fontId="0" fillId="12" borderId="17" xfId="0" applyNumberFormat="1" applyFill="1" applyBorder="1" applyAlignment="1">
      <alignment horizontal="center" vertical="center"/>
    </xf>
    <xf numFmtId="164" fontId="0" fillId="12" borderId="22" xfId="0" applyNumberFormat="1" applyFill="1" applyBorder="1" applyAlignment="1">
      <alignment horizontal="center" vertical="center"/>
    </xf>
    <xf numFmtId="0" fontId="8" fillId="11" borderId="13" xfId="0" applyFont="1" applyFill="1" applyBorder="1" applyAlignment="1">
      <alignment horizontal="justify" vertical="center" wrapText="1"/>
    </xf>
    <xf numFmtId="0" fontId="8" fillId="11" borderId="8" xfId="0" applyFont="1" applyFill="1" applyBorder="1" applyAlignment="1">
      <alignment horizontal="justify" vertical="center" wrapText="1"/>
    </xf>
    <xf numFmtId="0" fontId="8" fillId="11" borderId="20" xfId="0" applyFont="1" applyFill="1" applyBorder="1" applyAlignment="1">
      <alignment horizontal="justify" vertical="center" wrapText="1"/>
    </xf>
    <xf numFmtId="164" fontId="8" fillId="11" borderId="15" xfId="0" applyNumberFormat="1" applyFont="1" applyFill="1" applyBorder="1" applyAlignment="1">
      <alignment horizontal="center" vertical="center"/>
    </xf>
    <xf numFmtId="164" fontId="8" fillId="11" borderId="17" xfId="0" applyNumberFormat="1" applyFont="1" applyFill="1" applyBorder="1" applyAlignment="1">
      <alignment horizontal="center" vertical="center"/>
    </xf>
    <xf numFmtId="164" fontId="8" fillId="11" borderId="22" xfId="0" applyNumberFormat="1" applyFont="1" applyFill="1" applyBorder="1" applyAlignment="1">
      <alignment horizontal="center" vertical="center"/>
    </xf>
    <xf numFmtId="164" fontId="0" fillId="11" borderId="23" xfId="0" applyNumberFormat="1" applyFill="1" applyBorder="1" applyAlignment="1">
      <alignment horizontal="center" vertical="center"/>
    </xf>
    <xf numFmtId="164" fontId="0" fillId="11" borderId="24" xfId="0" applyNumberFormat="1" applyFill="1" applyBorder="1" applyAlignment="1">
      <alignment horizontal="center" vertical="center"/>
    </xf>
    <xf numFmtId="164" fontId="0" fillId="11" borderId="25" xfId="0" applyNumberFormat="1" applyFill="1" applyBorder="1" applyAlignment="1">
      <alignment horizontal="center" vertical="center"/>
    </xf>
    <xf numFmtId="0" fontId="0" fillId="15" borderId="13" xfId="0" applyFill="1" applyBorder="1" applyAlignment="1">
      <alignment horizontal="justify" vertical="center" wrapText="1"/>
    </xf>
    <xf numFmtId="0" fontId="0" fillId="15" borderId="8" xfId="0" applyFill="1" applyBorder="1" applyAlignment="1">
      <alignment horizontal="justify" vertical="center" wrapText="1"/>
    </xf>
    <xf numFmtId="0" fontId="0" fillId="15" borderId="20" xfId="0" applyFill="1" applyBorder="1" applyAlignment="1">
      <alignment horizontal="justify" vertical="center" wrapText="1"/>
    </xf>
    <xf numFmtId="164" fontId="0" fillId="15" borderId="15" xfId="0" applyNumberFormat="1" applyFill="1" applyBorder="1" applyAlignment="1">
      <alignment horizontal="center" vertical="center"/>
    </xf>
    <xf numFmtId="164" fontId="0" fillId="15" borderId="17" xfId="0" applyNumberFormat="1" applyFill="1" applyBorder="1" applyAlignment="1">
      <alignment horizontal="center" vertical="center"/>
    </xf>
    <xf numFmtId="164" fontId="0" fillId="15" borderId="22" xfId="0" applyNumberFormat="1" applyFill="1" applyBorder="1" applyAlignment="1">
      <alignment horizontal="center" vertical="center"/>
    </xf>
    <xf numFmtId="0" fontId="0" fillId="12" borderId="13" xfId="0" applyFill="1" applyBorder="1" applyAlignment="1">
      <alignment horizontal="justify" vertical="center" wrapText="1"/>
    </xf>
    <xf numFmtId="164" fontId="0" fillId="12" borderId="15" xfId="0" applyNumberFormat="1" applyFill="1" applyBorder="1" applyAlignment="1">
      <alignment horizontal="center" vertical="center"/>
    </xf>
    <xf numFmtId="164" fontId="0" fillId="13" borderId="27" xfId="0" applyNumberFormat="1" applyFill="1" applyBorder="1" applyAlignment="1">
      <alignment horizontal="center" vertical="center"/>
    </xf>
    <xf numFmtId="0" fontId="0" fillId="14" borderId="13" xfId="0" applyFill="1" applyBorder="1" applyAlignment="1">
      <alignment horizontal="justify" vertical="center" wrapText="1"/>
    </xf>
    <xf numFmtId="0" fontId="0" fillId="14" borderId="8" xfId="0" applyFill="1" applyBorder="1" applyAlignment="1">
      <alignment horizontal="justify" vertical="center" wrapText="1"/>
    </xf>
    <xf numFmtId="0" fontId="0" fillId="14" borderId="20" xfId="0" applyFill="1" applyBorder="1" applyAlignment="1">
      <alignment horizontal="justify" vertical="center" wrapText="1"/>
    </xf>
    <xf numFmtId="164" fontId="0" fillId="14" borderId="15" xfId="0" applyNumberFormat="1" applyFill="1" applyBorder="1" applyAlignment="1">
      <alignment horizontal="center" vertical="center"/>
    </xf>
    <xf numFmtId="164" fontId="0" fillId="14" borderId="17" xfId="0" applyNumberFormat="1" applyFill="1" applyBorder="1" applyAlignment="1">
      <alignment horizontal="center" vertical="center"/>
    </xf>
    <xf numFmtId="164" fontId="0" fillId="14" borderId="22" xfId="0" applyNumberFormat="1" applyFill="1" applyBorder="1" applyAlignment="1">
      <alignment horizontal="center" vertical="center"/>
    </xf>
    <xf numFmtId="0" fontId="0" fillId="13" borderId="13" xfId="0" applyFill="1" applyBorder="1" applyAlignment="1">
      <alignment horizontal="justify" vertical="center"/>
    </xf>
    <xf numFmtId="0" fontId="0" fillId="13" borderId="20" xfId="0" applyFill="1" applyBorder="1" applyAlignment="1">
      <alignment horizontal="justify" vertical="center"/>
    </xf>
    <xf numFmtId="164" fontId="0" fillId="13" borderId="33" xfId="0" applyNumberFormat="1" applyFill="1" applyBorder="1" applyAlignment="1">
      <alignment horizontal="center" vertical="center"/>
    </xf>
    <xf numFmtId="164" fontId="0" fillId="12" borderId="28" xfId="0" applyNumberFormat="1" applyFill="1" applyBorder="1" applyAlignment="1">
      <alignment horizontal="center" vertical="center"/>
    </xf>
    <xf numFmtId="164" fontId="0" fillId="12" borderId="29" xfId="0" applyNumberFormat="1" applyFill="1" applyBorder="1" applyAlignment="1">
      <alignment horizontal="center" vertical="center"/>
    </xf>
    <xf numFmtId="164" fontId="0" fillId="12" borderId="30" xfId="0" applyNumberFormat="1" applyFill="1" applyBorder="1" applyAlignment="1">
      <alignment horizontal="center" vertical="center"/>
    </xf>
    <xf numFmtId="164" fontId="0" fillId="14" borderId="27" xfId="0" applyNumberFormat="1" applyFill="1" applyBorder="1" applyAlignment="1">
      <alignment horizontal="center" vertical="center"/>
    </xf>
    <xf numFmtId="0" fontId="0" fillId="15" borderId="13" xfId="0" applyFill="1" applyBorder="1" applyAlignment="1">
      <alignment horizontal="justify" vertical="center"/>
    </xf>
    <xf numFmtId="0" fontId="0" fillId="15" borderId="20" xfId="0" applyFill="1" applyBorder="1" applyAlignment="1">
      <alignment horizontal="justify" vertical="center"/>
    </xf>
    <xf numFmtId="0" fontId="0" fillId="13" borderId="7" xfId="0" applyFill="1" applyBorder="1" applyAlignment="1">
      <alignment horizontal="justify" vertical="center" wrapText="1"/>
    </xf>
    <xf numFmtId="0" fontId="0" fillId="13" borderId="6" xfId="0" applyFill="1" applyBorder="1" applyAlignment="1">
      <alignment horizontal="justify" vertical="center" wrapText="1"/>
    </xf>
    <xf numFmtId="164" fontId="0" fillId="13" borderId="3" xfId="0" applyNumberFormat="1" applyFill="1" applyBorder="1" applyAlignment="1">
      <alignment horizontal="center" vertical="center"/>
    </xf>
    <xf numFmtId="0" fontId="0" fillId="11" borderId="7" xfId="0" applyFill="1" applyBorder="1" applyAlignment="1">
      <alignment horizontal="justify" vertical="center" wrapText="1"/>
    </xf>
    <xf numFmtId="0" fontId="0" fillId="11" borderId="6" xfId="0" applyFill="1" applyBorder="1" applyAlignment="1">
      <alignment horizontal="justify" vertical="center" wrapText="1"/>
    </xf>
    <xf numFmtId="0" fontId="6" fillId="11" borderId="7" xfId="0" applyFont="1" applyFill="1" applyBorder="1" applyAlignment="1">
      <alignment horizontal="justify" vertical="center" wrapText="1"/>
    </xf>
    <xf numFmtId="0" fontId="6" fillId="11" borderId="8" xfId="0" applyFont="1" applyFill="1" applyBorder="1" applyAlignment="1">
      <alignment horizontal="justify" vertical="center" wrapText="1"/>
    </xf>
    <xf numFmtId="0" fontId="6" fillId="11" borderId="6" xfId="0" applyFont="1" applyFill="1" applyBorder="1" applyAlignment="1">
      <alignment horizontal="justify" vertical="center" wrapText="1"/>
    </xf>
    <xf numFmtId="164" fontId="0" fillId="11" borderId="3" xfId="0" applyNumberFormat="1" applyFill="1" applyBorder="1" applyAlignment="1">
      <alignment horizontal="center" vertical="center"/>
    </xf>
    <xf numFmtId="0" fontId="0" fillId="12" borderId="7" xfId="0" applyFill="1" applyBorder="1" applyAlignment="1">
      <alignment horizontal="justify" vertical="center"/>
    </xf>
    <xf numFmtId="0" fontId="0" fillId="12" borderId="8" xfId="0" applyFill="1" applyBorder="1" applyAlignment="1">
      <alignment horizontal="justify" vertical="center"/>
    </xf>
    <xf numFmtId="0" fontId="0" fillId="12" borderId="6" xfId="0" applyFill="1" applyBorder="1" applyAlignment="1">
      <alignment horizontal="justify" vertical="center"/>
    </xf>
    <xf numFmtId="164" fontId="0" fillId="12" borderId="3" xfId="0" applyNumberFormat="1" applyFill="1" applyBorder="1" applyAlignment="1">
      <alignment horizontal="center" vertical="center"/>
    </xf>
    <xf numFmtId="0" fontId="0" fillId="15" borderId="7" xfId="0" applyFill="1" applyBorder="1" applyAlignment="1">
      <alignment horizontal="justify" vertical="center" wrapText="1"/>
    </xf>
    <xf numFmtId="0" fontId="0" fillId="15" borderId="6" xfId="0" applyFill="1" applyBorder="1" applyAlignment="1">
      <alignment horizontal="justify" vertical="center" wrapText="1"/>
    </xf>
    <xf numFmtId="0" fontId="6" fillId="15" borderId="7" xfId="0" applyFont="1" applyFill="1" applyBorder="1" applyAlignment="1">
      <alignment horizontal="justify" vertical="center" wrapText="1"/>
    </xf>
    <xf numFmtId="0" fontId="6" fillId="15" borderId="8" xfId="0" applyFont="1" applyFill="1" applyBorder="1" applyAlignment="1">
      <alignment horizontal="justify" vertical="center" wrapText="1"/>
    </xf>
    <xf numFmtId="0" fontId="6" fillId="15" borderId="6" xfId="0" applyFont="1" applyFill="1" applyBorder="1" applyAlignment="1">
      <alignment horizontal="justify" vertical="center" wrapText="1"/>
    </xf>
    <xf numFmtId="164" fontId="0" fillId="15" borderId="3" xfId="0" applyNumberFormat="1" applyFill="1" applyBorder="1" applyAlignment="1">
      <alignment horizontal="center" vertical="center"/>
    </xf>
    <xf numFmtId="0" fontId="0" fillId="14" borderId="7" xfId="0" applyFill="1" applyBorder="1" applyAlignment="1">
      <alignment horizontal="justify" vertical="center"/>
    </xf>
    <xf numFmtId="0" fontId="0" fillId="14" borderId="8" xfId="0" applyFill="1" applyBorder="1" applyAlignment="1">
      <alignment horizontal="justify" vertical="center"/>
    </xf>
    <xf numFmtId="0" fontId="0" fillId="14" borderId="6" xfId="0" applyFill="1" applyBorder="1" applyAlignment="1">
      <alignment horizontal="justify" vertical="center"/>
    </xf>
    <xf numFmtId="164" fontId="0" fillId="14" borderId="3" xfId="0" applyNumberFormat="1" applyFill="1" applyBorder="1" applyAlignment="1">
      <alignment horizontal="center" vertical="center"/>
    </xf>
    <xf numFmtId="0" fontId="0" fillId="11" borderId="7" xfId="0" applyFill="1" applyBorder="1" applyAlignment="1">
      <alignment horizontal="justify" vertical="center"/>
    </xf>
    <xf numFmtId="0" fontId="0" fillId="11" borderId="8" xfId="0" applyFill="1" applyBorder="1" applyAlignment="1">
      <alignment horizontal="justify" vertical="center"/>
    </xf>
    <xf numFmtId="0" fontId="0" fillId="11" borderId="6" xfId="0" applyFill="1" applyBorder="1" applyAlignment="1">
      <alignment horizontal="justify" vertical="center"/>
    </xf>
    <xf numFmtId="0" fontId="0" fillId="12" borderId="7" xfId="0" applyFill="1" applyBorder="1" applyAlignment="1">
      <alignment horizontal="justify" vertical="center" wrapText="1"/>
    </xf>
    <xf numFmtId="0" fontId="0" fillId="12" borderId="6" xfId="0" applyFill="1" applyBorder="1" applyAlignment="1">
      <alignment horizontal="justify" vertical="center" wrapText="1"/>
    </xf>
    <xf numFmtId="0" fontId="0" fillId="13" borderId="7" xfId="0" applyFill="1" applyBorder="1" applyAlignment="1">
      <alignment horizontal="justify" vertical="center"/>
    </xf>
    <xf numFmtId="0" fontId="0" fillId="13" borderId="8" xfId="0" applyFill="1" applyBorder="1" applyAlignment="1">
      <alignment horizontal="justify" vertical="center"/>
    </xf>
    <xf numFmtId="0" fontId="0" fillId="13" borderId="6" xfId="0" applyFill="1" applyBorder="1" applyAlignment="1">
      <alignment horizontal="justify" vertical="center"/>
    </xf>
    <xf numFmtId="0" fontId="0" fillId="14" borderId="7" xfId="0" applyFill="1" applyBorder="1" applyAlignment="1">
      <alignment horizontal="justify" vertical="center" wrapText="1"/>
    </xf>
    <xf numFmtId="0" fontId="0" fillId="14" borderId="6" xfId="0" applyFill="1" applyBorder="1" applyAlignment="1">
      <alignment horizontal="justify" vertical="center" wrapText="1"/>
    </xf>
  </cellXfs>
  <cellStyles count="1">
    <cellStyle name="Normale" xfId="0" builtinId="0"/>
  </cellStyles>
  <dxfs count="6">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68A42"/>
      <color rgb="FF9ACA00"/>
      <color rgb="FF18BAA8"/>
      <color rgb="FF0E6EB6"/>
      <color rgb="FFDA5C57"/>
      <color rgb="FFDA5C00"/>
      <color rgb="FF2DB19B"/>
      <color rgb="FF2668A8"/>
      <color rgb="FFFF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1:E15" totalsRowShown="0" dataDxfId="5">
  <tableColumns count="5">
    <tableColumn id="1" xr3:uid="{00000000-0010-0000-0000-000001000000}" name="art. 49 (3) of CPR (EU) 2021/1060" dataDxfId="4"/>
    <tableColumn id="2" xr3:uid="{00000000-0010-0000-0000-000002000000}" name="To be found in worksheet - name" dataDxfId="3"/>
    <tableColumn id="3" xr3:uid="{00000000-0010-0000-0000-000003000000}" name="To be found in column name" dataDxfId="2"/>
    <tableColumn id="4" xr3:uid="{00000000-0010-0000-0000-000004000000}" name="To be found in column letter " dataDxfId="1"/>
    <tableColumn id="5" xr3:uid="{00000000-0010-0000-0000-000005000000}" name="Comment" dataDxfId="0"/>
  </tableColumns>
  <tableStyleInfo name="TableStyleLight16"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workbookViewId="0">
      <selection activeCell="D15" sqref="D15"/>
    </sheetView>
  </sheetViews>
  <sheetFormatPr baseColWidth="10" defaultColWidth="8.83203125" defaultRowHeight="15" x14ac:dyDescent="0.2"/>
  <cols>
    <col min="1" max="1" width="46.5" customWidth="1"/>
    <col min="2" max="2" width="17.5" customWidth="1"/>
    <col min="3" max="3" width="28.33203125" customWidth="1"/>
    <col min="4" max="4" width="18.33203125" customWidth="1"/>
    <col min="5" max="5" width="18.6640625" customWidth="1"/>
  </cols>
  <sheetData>
    <row r="1" spans="1:5" ht="33" x14ac:dyDescent="0.25">
      <c r="A1" s="3" t="s">
        <v>655</v>
      </c>
      <c r="B1" s="4" t="s">
        <v>656</v>
      </c>
      <c r="C1" s="4" t="s">
        <v>657</v>
      </c>
      <c r="D1" s="4" t="s">
        <v>658</v>
      </c>
      <c r="E1" s="4" t="s">
        <v>659</v>
      </c>
    </row>
    <row r="2" spans="1:5" ht="48" x14ac:dyDescent="0.2">
      <c r="A2" s="4" t="s">
        <v>660</v>
      </c>
      <c r="B2" s="4" t="s">
        <v>661</v>
      </c>
      <c r="C2" s="4" t="s">
        <v>7</v>
      </c>
      <c r="D2" s="4" t="s">
        <v>662</v>
      </c>
      <c r="E2" s="4" t="s">
        <v>663</v>
      </c>
    </row>
    <row r="3" spans="1:5" ht="32" x14ac:dyDescent="0.2">
      <c r="A3" s="4" t="s">
        <v>664</v>
      </c>
      <c r="B3" s="4" t="s">
        <v>127</v>
      </c>
      <c r="C3" s="4" t="s">
        <v>127</v>
      </c>
      <c r="D3" s="4" t="s">
        <v>127</v>
      </c>
      <c r="E3" s="4" t="s">
        <v>665</v>
      </c>
    </row>
    <row r="4" spans="1:5" ht="16" x14ac:dyDescent="0.2">
      <c r="A4" s="4" t="s">
        <v>666</v>
      </c>
      <c r="B4" s="4" t="s">
        <v>127</v>
      </c>
      <c r="C4" s="4" t="s">
        <v>127</v>
      </c>
      <c r="D4" s="4" t="s">
        <v>127</v>
      </c>
      <c r="E4" s="4" t="s">
        <v>667</v>
      </c>
    </row>
    <row r="5" spans="1:5" ht="32" x14ac:dyDescent="0.2">
      <c r="A5" s="4" t="s">
        <v>668</v>
      </c>
      <c r="B5" s="4" t="s">
        <v>661</v>
      </c>
      <c r="C5" s="4" t="s">
        <v>788</v>
      </c>
      <c r="D5" s="4" t="s">
        <v>787</v>
      </c>
      <c r="E5" s="4"/>
    </row>
    <row r="6" spans="1:5" ht="32" x14ac:dyDescent="0.2">
      <c r="A6" s="4" t="s">
        <v>669</v>
      </c>
      <c r="B6" s="4" t="s">
        <v>670</v>
      </c>
      <c r="C6" s="4" t="s">
        <v>670</v>
      </c>
      <c r="D6" s="4" t="s">
        <v>671</v>
      </c>
      <c r="E6" s="4" t="s">
        <v>672</v>
      </c>
    </row>
    <row r="7" spans="1:5" ht="16" x14ac:dyDescent="0.2">
      <c r="A7" s="4" t="s">
        <v>673</v>
      </c>
      <c r="B7" s="4" t="s">
        <v>674</v>
      </c>
      <c r="C7" s="4" t="s">
        <v>675</v>
      </c>
      <c r="D7" s="4" t="s">
        <v>671</v>
      </c>
      <c r="E7" s="4"/>
    </row>
    <row r="8" spans="1:5" ht="16" x14ac:dyDescent="0.2">
      <c r="A8" s="4" t="s">
        <v>676</v>
      </c>
      <c r="B8" s="4" t="s">
        <v>674</v>
      </c>
      <c r="C8" s="4" t="s">
        <v>677</v>
      </c>
      <c r="D8" s="4" t="s">
        <v>678</v>
      </c>
      <c r="E8" s="4"/>
    </row>
    <row r="9" spans="1:5" ht="32" x14ac:dyDescent="0.2">
      <c r="A9" s="4" t="s">
        <v>679</v>
      </c>
      <c r="B9" s="4" t="s">
        <v>661</v>
      </c>
      <c r="C9" s="4" t="s">
        <v>11</v>
      </c>
      <c r="D9" s="4" t="s">
        <v>680</v>
      </c>
      <c r="E9" s="4" t="s">
        <v>681</v>
      </c>
    </row>
    <row r="10" spans="1:5" ht="16" x14ac:dyDescent="0.2">
      <c r="A10" s="4" t="s">
        <v>682</v>
      </c>
      <c r="B10" s="4" t="s">
        <v>661</v>
      </c>
      <c r="C10" s="4" t="s">
        <v>683</v>
      </c>
      <c r="D10" s="4" t="s">
        <v>687</v>
      </c>
      <c r="E10" s="4" t="s">
        <v>684</v>
      </c>
    </row>
    <row r="11" spans="1:5" ht="16" x14ac:dyDescent="0.2">
      <c r="A11" s="4" t="s">
        <v>685</v>
      </c>
      <c r="B11" s="4" t="s">
        <v>661</v>
      </c>
      <c r="C11" s="4" t="s">
        <v>4</v>
      </c>
      <c r="D11" s="4" t="s">
        <v>695</v>
      </c>
      <c r="E11" s="4"/>
    </row>
    <row r="12" spans="1:5" ht="16" x14ac:dyDescent="0.2">
      <c r="A12" s="4" t="s">
        <v>686</v>
      </c>
      <c r="B12" s="4" t="s">
        <v>661</v>
      </c>
      <c r="C12" s="4" t="s">
        <v>683</v>
      </c>
      <c r="D12" s="4" t="s">
        <v>687</v>
      </c>
      <c r="E12" s="4"/>
    </row>
    <row r="13" spans="1:5" ht="32" x14ac:dyDescent="0.2">
      <c r="A13" s="4" t="s">
        <v>688</v>
      </c>
      <c r="B13" s="4" t="s">
        <v>661</v>
      </c>
      <c r="C13" s="4" t="s">
        <v>689</v>
      </c>
      <c r="D13" s="4" t="s">
        <v>789</v>
      </c>
      <c r="E13" s="4"/>
    </row>
    <row r="14" spans="1:5" ht="16" x14ac:dyDescent="0.2">
      <c r="A14" s="4" t="s">
        <v>690</v>
      </c>
      <c r="B14" s="4" t="s">
        <v>127</v>
      </c>
      <c r="C14" s="4" t="s">
        <v>127</v>
      </c>
      <c r="D14" s="4" t="s">
        <v>127</v>
      </c>
      <c r="E14" s="4" t="s">
        <v>691</v>
      </c>
    </row>
    <row r="15" spans="1:5" ht="16" x14ac:dyDescent="0.2">
      <c r="A15" s="4" t="s">
        <v>692</v>
      </c>
      <c r="B15" s="4" t="s">
        <v>674</v>
      </c>
      <c r="C15" s="4" t="s">
        <v>693</v>
      </c>
      <c r="D15" s="4" t="s">
        <v>694</v>
      </c>
      <c r="E15" s="4"/>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20"/>
  <sheetViews>
    <sheetView topLeftCell="A13" workbookViewId="0">
      <selection activeCell="G9" sqref="G9"/>
    </sheetView>
  </sheetViews>
  <sheetFormatPr baseColWidth="10" defaultColWidth="8.83203125" defaultRowHeight="15" x14ac:dyDescent="0.2"/>
  <cols>
    <col min="1" max="1" width="12.33203125" customWidth="1"/>
    <col min="2" max="3" width="10.5" bestFit="1" customWidth="1"/>
  </cols>
  <sheetData>
    <row r="2" spans="1:4" x14ac:dyDescent="0.2">
      <c r="A2" s="11" t="s">
        <v>1</v>
      </c>
      <c r="B2" s="11" t="s">
        <v>704</v>
      </c>
      <c r="C2" s="11" t="s">
        <v>705</v>
      </c>
      <c r="D2" s="11" t="s">
        <v>693</v>
      </c>
    </row>
    <row r="3" spans="1:4" x14ac:dyDescent="0.2">
      <c r="A3" s="11" t="s">
        <v>13</v>
      </c>
      <c r="B3" s="12">
        <v>45323</v>
      </c>
      <c r="C3" s="12">
        <v>45961</v>
      </c>
      <c r="D3" s="13" t="s">
        <v>703</v>
      </c>
    </row>
    <row r="4" spans="1:4" x14ac:dyDescent="0.2">
      <c r="A4" s="11" t="s">
        <v>26</v>
      </c>
      <c r="B4" s="12">
        <v>45323</v>
      </c>
      <c r="C4" s="12">
        <v>45961</v>
      </c>
      <c r="D4" s="13" t="s">
        <v>703</v>
      </c>
    </row>
    <row r="5" spans="1:4" x14ac:dyDescent="0.2">
      <c r="A5" s="11" t="s">
        <v>51</v>
      </c>
      <c r="B5" s="12">
        <v>45323</v>
      </c>
      <c r="C5" s="12">
        <v>45961</v>
      </c>
      <c r="D5" s="14" t="s">
        <v>700</v>
      </c>
    </row>
    <row r="6" spans="1:4" x14ac:dyDescent="0.2">
      <c r="A6" s="11" t="s">
        <v>62</v>
      </c>
      <c r="B6" s="12">
        <v>45323</v>
      </c>
      <c r="C6" s="12">
        <v>45869</v>
      </c>
      <c r="D6" s="13" t="s">
        <v>703</v>
      </c>
    </row>
    <row r="7" spans="1:4" x14ac:dyDescent="0.2">
      <c r="A7" s="11" t="s">
        <v>78</v>
      </c>
      <c r="B7" s="12">
        <v>45323</v>
      </c>
      <c r="C7" s="12">
        <v>45961</v>
      </c>
      <c r="D7" s="14" t="s">
        <v>700</v>
      </c>
    </row>
    <row r="8" spans="1:4" x14ac:dyDescent="0.2">
      <c r="A8" s="11" t="s">
        <v>93</v>
      </c>
      <c r="B8" s="12">
        <v>45323</v>
      </c>
      <c r="C8" s="12">
        <v>45688</v>
      </c>
      <c r="D8" s="14" t="s">
        <v>702</v>
      </c>
    </row>
    <row r="9" spans="1:4" x14ac:dyDescent="0.2">
      <c r="A9" s="11" t="s">
        <v>100</v>
      </c>
      <c r="B9" s="12">
        <v>45323</v>
      </c>
      <c r="C9" s="12">
        <v>45869</v>
      </c>
      <c r="D9" s="15" t="s">
        <v>696</v>
      </c>
    </row>
    <row r="10" spans="1:4" x14ac:dyDescent="0.2">
      <c r="A10" s="11" t="s">
        <v>107</v>
      </c>
      <c r="B10" s="12">
        <v>45323</v>
      </c>
      <c r="C10" s="12">
        <v>45961</v>
      </c>
      <c r="D10" s="13" t="s">
        <v>703</v>
      </c>
    </row>
    <row r="11" spans="1:4" x14ac:dyDescent="0.2">
      <c r="A11" s="11" t="s">
        <v>115</v>
      </c>
      <c r="B11" s="12">
        <v>45323</v>
      </c>
      <c r="C11" s="12">
        <v>45869</v>
      </c>
      <c r="D11" s="13" t="s">
        <v>703</v>
      </c>
    </row>
    <row r="12" spans="1:4" x14ac:dyDescent="0.2">
      <c r="A12" s="11" t="s">
        <v>131</v>
      </c>
      <c r="B12" s="12">
        <v>45323</v>
      </c>
      <c r="C12" s="12">
        <v>45869</v>
      </c>
      <c r="D12" s="14" t="s">
        <v>699</v>
      </c>
    </row>
    <row r="13" spans="1:4" x14ac:dyDescent="0.2">
      <c r="A13" s="11" t="s">
        <v>140</v>
      </c>
      <c r="B13" s="12">
        <v>45323</v>
      </c>
      <c r="C13" s="12">
        <v>45869</v>
      </c>
      <c r="D13" s="14" t="s">
        <v>700</v>
      </c>
    </row>
    <row r="14" spans="1:4" x14ac:dyDescent="0.2">
      <c r="A14" s="11" t="s">
        <v>147</v>
      </c>
      <c r="B14" s="12">
        <v>45323</v>
      </c>
      <c r="C14" s="12">
        <v>45777</v>
      </c>
      <c r="D14" s="14" t="s">
        <v>701</v>
      </c>
    </row>
    <row r="15" spans="1:4" x14ac:dyDescent="0.2">
      <c r="A15" s="11" t="s">
        <v>157</v>
      </c>
      <c r="B15" s="12">
        <v>45323</v>
      </c>
      <c r="C15" s="12">
        <v>45869</v>
      </c>
      <c r="D15" s="14" t="s">
        <v>697</v>
      </c>
    </row>
    <row r="16" spans="1:4" x14ac:dyDescent="0.2">
      <c r="A16" s="11" t="s">
        <v>162</v>
      </c>
      <c r="B16" s="12">
        <v>45323</v>
      </c>
      <c r="C16" s="12">
        <v>45869</v>
      </c>
      <c r="D16" s="15" t="s">
        <v>696</v>
      </c>
    </row>
    <row r="17" spans="1:4" x14ac:dyDescent="0.2">
      <c r="A17" s="11" t="s">
        <v>173</v>
      </c>
      <c r="B17" s="12">
        <v>45323</v>
      </c>
      <c r="C17" s="12">
        <v>45869</v>
      </c>
      <c r="D17" s="13" t="s">
        <v>703</v>
      </c>
    </row>
    <row r="18" spans="1:4" x14ac:dyDescent="0.2">
      <c r="A18" s="11" t="s">
        <v>180</v>
      </c>
      <c r="B18" s="12">
        <v>45323</v>
      </c>
      <c r="C18" s="12">
        <v>45869</v>
      </c>
      <c r="D18" s="13" t="s">
        <v>703</v>
      </c>
    </row>
    <row r="19" spans="1:4" x14ac:dyDescent="0.2">
      <c r="A19" s="11" t="s">
        <v>189</v>
      </c>
      <c r="B19" s="12">
        <v>45323</v>
      </c>
      <c r="C19" s="12">
        <v>45869</v>
      </c>
      <c r="D19" s="14" t="s">
        <v>701</v>
      </c>
    </row>
    <row r="20" spans="1:4" x14ac:dyDescent="0.2">
      <c r="A20" s="11" t="s">
        <v>194</v>
      </c>
      <c r="B20" s="12">
        <v>45323</v>
      </c>
      <c r="C20" s="12">
        <v>45869</v>
      </c>
      <c r="D20" s="15" t="s">
        <v>696</v>
      </c>
    </row>
    <row r="21" spans="1:4" x14ac:dyDescent="0.2">
      <c r="A21" s="11" t="s">
        <v>200</v>
      </c>
      <c r="B21" s="12">
        <v>45323</v>
      </c>
      <c r="C21" s="12">
        <v>45869</v>
      </c>
      <c r="D21" s="14" t="s">
        <v>701</v>
      </c>
    </row>
    <row r="22" spans="1:4" x14ac:dyDescent="0.2">
      <c r="A22" s="11" t="s">
        <v>206</v>
      </c>
      <c r="B22" s="12">
        <v>45323</v>
      </c>
      <c r="C22" s="12">
        <v>45808</v>
      </c>
      <c r="D22" s="13" t="s">
        <v>703</v>
      </c>
    </row>
    <row r="23" spans="1:4" x14ac:dyDescent="0.2">
      <c r="A23" s="11" t="s">
        <v>212</v>
      </c>
      <c r="B23" s="12">
        <v>45323</v>
      </c>
      <c r="C23" s="12">
        <v>45869</v>
      </c>
      <c r="D23" s="15" t="s">
        <v>696</v>
      </c>
    </row>
    <row r="24" spans="1:4" x14ac:dyDescent="0.2">
      <c r="A24" s="11" t="s">
        <v>219</v>
      </c>
      <c r="B24" s="12">
        <v>45323</v>
      </c>
      <c r="C24" s="12">
        <v>45716</v>
      </c>
      <c r="D24" s="15" t="s">
        <v>696</v>
      </c>
    </row>
    <row r="25" spans="1:4" x14ac:dyDescent="0.2">
      <c r="A25" s="11" t="s">
        <v>227</v>
      </c>
      <c r="B25" s="12">
        <v>45323</v>
      </c>
      <c r="C25" s="12">
        <v>45869</v>
      </c>
      <c r="D25" s="14" t="s">
        <v>701</v>
      </c>
    </row>
    <row r="26" spans="1:4" x14ac:dyDescent="0.2">
      <c r="A26" s="11" t="s">
        <v>234</v>
      </c>
      <c r="B26" s="12">
        <v>45323</v>
      </c>
      <c r="C26" s="12">
        <v>45869</v>
      </c>
      <c r="D26" s="14" t="s">
        <v>702</v>
      </c>
    </row>
    <row r="27" spans="1:4" x14ac:dyDescent="0.2">
      <c r="A27" s="11" t="s">
        <v>242</v>
      </c>
      <c r="B27" s="12">
        <v>45323</v>
      </c>
      <c r="C27" s="12">
        <v>45869</v>
      </c>
      <c r="D27" s="14" t="s">
        <v>698</v>
      </c>
    </row>
    <row r="28" spans="1:4" x14ac:dyDescent="0.2">
      <c r="A28" s="11" t="s">
        <v>247</v>
      </c>
      <c r="B28" s="12">
        <v>45323</v>
      </c>
      <c r="C28" s="12">
        <v>45869</v>
      </c>
      <c r="D28" s="14" t="s">
        <v>697</v>
      </c>
    </row>
    <row r="29" spans="1:4" x14ac:dyDescent="0.2">
      <c r="A29" s="11" t="s">
        <v>255</v>
      </c>
      <c r="B29" s="12">
        <v>45323</v>
      </c>
      <c r="C29" s="12">
        <v>45869</v>
      </c>
      <c r="D29" s="14" t="s">
        <v>702</v>
      </c>
    </row>
    <row r="30" spans="1:4" x14ac:dyDescent="0.2">
      <c r="A30" s="11" t="s">
        <v>261</v>
      </c>
      <c r="B30" s="12">
        <v>45323</v>
      </c>
      <c r="C30" s="12">
        <v>45961</v>
      </c>
      <c r="D30" s="14" t="s">
        <v>700</v>
      </c>
    </row>
    <row r="31" spans="1:4" x14ac:dyDescent="0.2">
      <c r="A31" s="11" t="s">
        <v>266</v>
      </c>
      <c r="B31" s="12">
        <v>45323</v>
      </c>
      <c r="C31" s="12">
        <v>45961</v>
      </c>
      <c r="D31" s="14" t="s">
        <v>699</v>
      </c>
    </row>
    <row r="32" spans="1:4" x14ac:dyDescent="0.2">
      <c r="A32" s="11" t="s">
        <v>273</v>
      </c>
      <c r="B32" s="12">
        <v>45323</v>
      </c>
      <c r="C32" s="12">
        <v>45869</v>
      </c>
      <c r="D32" s="14" t="s">
        <v>701</v>
      </c>
    </row>
    <row r="33" spans="1:4" x14ac:dyDescent="0.2">
      <c r="A33" s="11" t="s">
        <v>281</v>
      </c>
      <c r="B33" s="12">
        <v>45323</v>
      </c>
      <c r="C33" s="12">
        <v>45961</v>
      </c>
      <c r="D33" s="14" t="s">
        <v>697</v>
      </c>
    </row>
    <row r="34" spans="1:4" x14ac:dyDescent="0.2">
      <c r="A34" s="11" t="s">
        <v>286</v>
      </c>
      <c r="B34" s="12">
        <v>45323</v>
      </c>
      <c r="C34" s="12">
        <v>45808</v>
      </c>
      <c r="D34" s="15" t="s">
        <v>696</v>
      </c>
    </row>
    <row r="35" spans="1:4" x14ac:dyDescent="0.2">
      <c r="A35" s="11" t="s">
        <v>291</v>
      </c>
      <c r="B35" s="12">
        <v>45323</v>
      </c>
      <c r="C35" s="12">
        <v>45869</v>
      </c>
      <c r="D35" s="14" t="s">
        <v>699</v>
      </c>
    </row>
    <row r="36" spans="1:4" x14ac:dyDescent="0.2">
      <c r="A36" s="11" t="s">
        <v>297</v>
      </c>
      <c r="B36" s="12">
        <v>45323</v>
      </c>
      <c r="C36" s="12">
        <v>45869</v>
      </c>
      <c r="D36" s="14" t="s">
        <v>700</v>
      </c>
    </row>
    <row r="37" spans="1:4" x14ac:dyDescent="0.2">
      <c r="A37" s="11" t="s">
        <v>303</v>
      </c>
      <c r="B37" s="12">
        <v>45323</v>
      </c>
      <c r="C37" s="12">
        <v>45869</v>
      </c>
      <c r="D37" s="14" t="s">
        <v>699</v>
      </c>
    </row>
    <row r="38" spans="1:4" x14ac:dyDescent="0.2">
      <c r="A38" s="11" t="s">
        <v>308</v>
      </c>
      <c r="B38" s="12">
        <v>45323</v>
      </c>
      <c r="C38" s="12">
        <v>45869</v>
      </c>
      <c r="D38" s="13" t="s">
        <v>703</v>
      </c>
    </row>
    <row r="39" spans="1:4" x14ac:dyDescent="0.2">
      <c r="A39" s="11" t="s">
        <v>313</v>
      </c>
      <c r="B39" s="12">
        <v>45323</v>
      </c>
      <c r="C39" s="12">
        <v>45808</v>
      </c>
      <c r="D39" s="15" t="s">
        <v>696</v>
      </c>
    </row>
    <row r="40" spans="1:4" x14ac:dyDescent="0.2">
      <c r="A40" s="11" t="s">
        <v>317</v>
      </c>
      <c r="B40" s="12">
        <v>45323</v>
      </c>
      <c r="C40" s="12">
        <v>45869</v>
      </c>
      <c r="D40" s="14" t="s">
        <v>700</v>
      </c>
    </row>
    <row r="41" spans="1:4" x14ac:dyDescent="0.2">
      <c r="A41" s="11" t="s">
        <v>323</v>
      </c>
      <c r="B41" s="12">
        <v>45323</v>
      </c>
      <c r="C41" s="12">
        <v>45869</v>
      </c>
      <c r="D41" s="14" t="s">
        <v>697</v>
      </c>
    </row>
    <row r="42" spans="1:4" x14ac:dyDescent="0.2">
      <c r="A42" s="11" t="s">
        <v>328</v>
      </c>
      <c r="B42" s="12">
        <v>45108</v>
      </c>
      <c r="C42" s="12">
        <v>46752</v>
      </c>
      <c r="D42" s="13" t="s">
        <v>703</v>
      </c>
    </row>
    <row r="43" spans="1:4" x14ac:dyDescent="0.2">
      <c r="A43" s="11" t="s">
        <v>335</v>
      </c>
      <c r="B43" s="12">
        <v>45108</v>
      </c>
      <c r="C43" s="12">
        <v>46752</v>
      </c>
      <c r="D43" s="14" t="s">
        <v>701</v>
      </c>
    </row>
    <row r="44" spans="1:4" x14ac:dyDescent="0.2">
      <c r="A44" s="11" t="s">
        <v>343</v>
      </c>
      <c r="B44" s="12">
        <v>45108</v>
      </c>
      <c r="C44" s="12">
        <v>46752</v>
      </c>
      <c r="D44" s="14" t="s">
        <v>700</v>
      </c>
    </row>
    <row r="45" spans="1:4" x14ac:dyDescent="0.2">
      <c r="A45" s="11" t="s">
        <v>790</v>
      </c>
      <c r="B45" s="12">
        <v>45108</v>
      </c>
      <c r="C45" s="12">
        <v>46752</v>
      </c>
      <c r="D45" s="15" t="s">
        <v>696</v>
      </c>
    </row>
    <row r="46" spans="1:4" x14ac:dyDescent="0.2">
      <c r="A46" s="11" t="s">
        <v>360</v>
      </c>
      <c r="B46" s="12">
        <v>45108</v>
      </c>
      <c r="C46" s="12">
        <v>46752</v>
      </c>
      <c r="D46" s="14" t="s">
        <v>698</v>
      </c>
    </row>
    <row r="47" spans="1:4" x14ac:dyDescent="0.2">
      <c r="A47" s="11" t="s">
        <v>373</v>
      </c>
      <c r="B47" s="12">
        <v>45839</v>
      </c>
      <c r="C47" s="12">
        <v>46568</v>
      </c>
      <c r="D47" s="14" t="s">
        <v>702</v>
      </c>
    </row>
    <row r="48" spans="1:4" x14ac:dyDescent="0.2">
      <c r="A48" s="11" t="s">
        <v>379</v>
      </c>
      <c r="B48" s="12">
        <v>45839</v>
      </c>
      <c r="C48" s="12">
        <v>46752</v>
      </c>
      <c r="D48" s="14" t="s">
        <v>699</v>
      </c>
    </row>
    <row r="49" spans="1:4" x14ac:dyDescent="0.2">
      <c r="A49" s="11" t="s">
        <v>386</v>
      </c>
      <c r="B49" s="12">
        <v>45839</v>
      </c>
      <c r="C49" s="12">
        <v>46752</v>
      </c>
      <c r="D49" s="14" t="s">
        <v>699</v>
      </c>
    </row>
    <row r="50" spans="1:4" x14ac:dyDescent="0.2">
      <c r="A50" s="11" t="s">
        <v>391</v>
      </c>
      <c r="B50" s="12">
        <v>45839</v>
      </c>
      <c r="C50" s="12">
        <v>46752</v>
      </c>
      <c r="D50" s="14" t="s">
        <v>700</v>
      </c>
    </row>
    <row r="51" spans="1:4" x14ac:dyDescent="0.2">
      <c r="A51" s="11" t="s">
        <v>395</v>
      </c>
      <c r="B51" s="12">
        <v>45839</v>
      </c>
      <c r="C51" s="12">
        <v>46752</v>
      </c>
      <c r="D51" s="14" t="s">
        <v>699</v>
      </c>
    </row>
    <row r="52" spans="1:4" x14ac:dyDescent="0.2">
      <c r="A52" s="11" t="s">
        <v>399</v>
      </c>
      <c r="B52" s="12">
        <v>45839</v>
      </c>
      <c r="C52" s="12">
        <v>46752</v>
      </c>
      <c r="D52" s="14" t="s">
        <v>698</v>
      </c>
    </row>
    <row r="53" spans="1:4" x14ac:dyDescent="0.2">
      <c r="A53" s="11" t="s">
        <v>791</v>
      </c>
      <c r="B53" s="12">
        <v>45839</v>
      </c>
      <c r="C53" s="12">
        <v>46752</v>
      </c>
      <c r="D53" s="14" t="s">
        <v>700</v>
      </c>
    </row>
    <row r="54" spans="1:4" x14ac:dyDescent="0.2">
      <c r="A54" s="11" t="s">
        <v>416</v>
      </c>
      <c r="B54" s="12">
        <v>45839</v>
      </c>
      <c r="C54" s="12">
        <v>46752</v>
      </c>
      <c r="D54" s="15" t="s">
        <v>696</v>
      </c>
    </row>
    <row r="55" spans="1:4" x14ac:dyDescent="0.2">
      <c r="A55" s="11" t="s">
        <v>424</v>
      </c>
      <c r="B55" s="12">
        <v>45839</v>
      </c>
      <c r="C55" s="12">
        <v>46752</v>
      </c>
      <c r="D55" s="15" t="s">
        <v>696</v>
      </c>
    </row>
    <row r="56" spans="1:4" x14ac:dyDescent="0.2">
      <c r="A56" s="11" t="s">
        <v>428</v>
      </c>
      <c r="B56" s="12">
        <v>45839</v>
      </c>
      <c r="C56" s="12">
        <v>46752</v>
      </c>
      <c r="D56" s="14" t="s">
        <v>701</v>
      </c>
    </row>
    <row r="57" spans="1:4" x14ac:dyDescent="0.2">
      <c r="A57" s="11" t="s">
        <v>792</v>
      </c>
      <c r="B57" s="12">
        <v>45839</v>
      </c>
      <c r="C57" s="12">
        <v>46752</v>
      </c>
      <c r="D57" s="14" t="s">
        <v>697</v>
      </c>
    </row>
    <row r="58" spans="1:4" x14ac:dyDescent="0.2">
      <c r="A58" s="11" t="s">
        <v>447</v>
      </c>
      <c r="B58" s="12">
        <v>45839</v>
      </c>
      <c r="C58" s="12">
        <v>46568</v>
      </c>
      <c r="D58" s="15" t="s">
        <v>696</v>
      </c>
    </row>
    <row r="59" spans="1:4" x14ac:dyDescent="0.2">
      <c r="A59" s="11" t="s">
        <v>456</v>
      </c>
      <c r="B59" s="12">
        <v>45839</v>
      </c>
      <c r="C59" s="12">
        <v>46568</v>
      </c>
      <c r="D59" s="14" t="s">
        <v>701</v>
      </c>
    </row>
    <row r="60" spans="1:4" x14ac:dyDescent="0.2">
      <c r="A60" s="11" t="s">
        <v>462</v>
      </c>
      <c r="B60" s="12">
        <v>45839</v>
      </c>
      <c r="C60" s="12">
        <v>46752</v>
      </c>
      <c r="D60" s="14" t="s">
        <v>699</v>
      </c>
    </row>
    <row r="61" spans="1:4" x14ac:dyDescent="0.2">
      <c r="A61" s="11" t="s">
        <v>469</v>
      </c>
      <c r="B61" s="12">
        <v>45839</v>
      </c>
      <c r="C61" s="12">
        <v>46752</v>
      </c>
      <c r="D61" s="15" t="s">
        <v>696</v>
      </c>
    </row>
    <row r="62" spans="1:4" x14ac:dyDescent="0.2">
      <c r="A62" s="11" t="s">
        <v>477</v>
      </c>
      <c r="B62" s="12">
        <v>45839</v>
      </c>
      <c r="C62" s="12">
        <v>46752</v>
      </c>
      <c r="D62" s="14" t="s">
        <v>700</v>
      </c>
    </row>
    <row r="63" spans="1:4" x14ac:dyDescent="0.2">
      <c r="A63" s="11" t="s">
        <v>481</v>
      </c>
      <c r="B63" s="12">
        <v>45839</v>
      </c>
      <c r="C63" s="12">
        <v>46752</v>
      </c>
      <c r="D63" s="14" t="s">
        <v>701</v>
      </c>
    </row>
    <row r="64" spans="1:4" x14ac:dyDescent="0.2">
      <c r="A64" s="11" t="s">
        <v>489</v>
      </c>
      <c r="B64" s="12">
        <v>45839</v>
      </c>
      <c r="C64" s="12">
        <v>46568</v>
      </c>
      <c r="D64" s="14" t="s">
        <v>701</v>
      </c>
    </row>
    <row r="65" spans="1:4" x14ac:dyDescent="0.2">
      <c r="A65" s="11" t="s">
        <v>496</v>
      </c>
      <c r="B65" s="12">
        <v>45839</v>
      </c>
      <c r="C65" s="12">
        <v>46752</v>
      </c>
      <c r="D65" s="14" t="s">
        <v>697</v>
      </c>
    </row>
    <row r="66" spans="1:4" x14ac:dyDescent="0.2">
      <c r="A66" s="11" t="s">
        <v>501</v>
      </c>
      <c r="B66" s="12">
        <v>45839</v>
      </c>
      <c r="C66" s="12">
        <v>46752</v>
      </c>
      <c r="D66" s="15" t="s">
        <v>696</v>
      </c>
    </row>
    <row r="67" spans="1:4" x14ac:dyDescent="0.2">
      <c r="A67" s="11" t="s">
        <v>793</v>
      </c>
      <c r="B67" s="12">
        <v>45839</v>
      </c>
      <c r="C67" s="12">
        <v>46752</v>
      </c>
      <c r="D67" s="14" t="s">
        <v>701</v>
      </c>
    </row>
    <row r="68" spans="1:4" x14ac:dyDescent="0.2">
      <c r="A68" s="11" t="s">
        <v>515</v>
      </c>
      <c r="B68" s="12">
        <v>45839</v>
      </c>
      <c r="C68" s="12">
        <v>46752</v>
      </c>
      <c r="D68" s="14" t="s">
        <v>702</v>
      </c>
    </row>
    <row r="69" spans="1:4" x14ac:dyDescent="0.2">
      <c r="A69" s="11" t="s">
        <v>521</v>
      </c>
      <c r="B69" s="12">
        <v>45839</v>
      </c>
      <c r="C69" s="12">
        <v>46752</v>
      </c>
      <c r="D69" s="14" t="s">
        <v>698</v>
      </c>
    </row>
    <row r="70" spans="1:4" x14ac:dyDescent="0.2">
      <c r="A70" s="11" t="s">
        <v>529</v>
      </c>
      <c r="B70" s="12">
        <v>45839</v>
      </c>
      <c r="C70" s="12">
        <v>46752</v>
      </c>
      <c r="D70" s="14" t="s">
        <v>697</v>
      </c>
    </row>
    <row r="71" spans="1:4" x14ac:dyDescent="0.2">
      <c r="A71" s="11" t="s">
        <v>534</v>
      </c>
      <c r="B71" s="12">
        <v>45839</v>
      </c>
      <c r="C71" s="12">
        <v>46752</v>
      </c>
      <c r="D71" s="14" t="s">
        <v>699</v>
      </c>
    </row>
    <row r="72" spans="1:4" x14ac:dyDescent="0.2">
      <c r="A72" s="11" t="s">
        <v>542</v>
      </c>
      <c r="B72" s="12">
        <v>45839</v>
      </c>
      <c r="C72" s="12">
        <v>46752</v>
      </c>
      <c r="D72" s="14" t="s">
        <v>699</v>
      </c>
    </row>
    <row r="73" spans="1:4" x14ac:dyDescent="0.2">
      <c r="A73" s="11" t="s">
        <v>550</v>
      </c>
      <c r="B73" s="12">
        <v>45839</v>
      </c>
      <c r="C73" s="12">
        <v>46568</v>
      </c>
      <c r="D73" s="14" t="s">
        <v>700</v>
      </c>
    </row>
    <row r="74" spans="1:4" x14ac:dyDescent="0.2">
      <c r="A74" s="11" t="s">
        <v>554</v>
      </c>
      <c r="B74" s="12">
        <v>45839</v>
      </c>
      <c r="C74" s="12">
        <v>46752</v>
      </c>
      <c r="D74" s="14" t="s">
        <v>697</v>
      </c>
    </row>
    <row r="75" spans="1:4" x14ac:dyDescent="0.2">
      <c r="A75" s="11" t="s">
        <v>559</v>
      </c>
      <c r="B75" s="12">
        <v>45839</v>
      </c>
      <c r="C75" s="12">
        <v>46660</v>
      </c>
      <c r="D75" s="14" t="s">
        <v>700</v>
      </c>
    </row>
    <row r="76" spans="1:4" x14ac:dyDescent="0.2">
      <c r="A76" s="11" t="s">
        <v>565</v>
      </c>
      <c r="B76" s="12">
        <v>45839</v>
      </c>
      <c r="C76" s="12">
        <v>46752</v>
      </c>
      <c r="D76" s="14" t="s">
        <v>700</v>
      </c>
    </row>
    <row r="77" spans="1:4" x14ac:dyDescent="0.2">
      <c r="A77" s="11" t="s">
        <v>571</v>
      </c>
      <c r="B77" s="12">
        <v>45839</v>
      </c>
      <c r="C77" s="12">
        <v>46568</v>
      </c>
      <c r="D77" s="14" t="s">
        <v>701</v>
      </c>
    </row>
    <row r="78" spans="1:4" x14ac:dyDescent="0.2">
      <c r="A78" s="11" t="s">
        <v>576</v>
      </c>
      <c r="B78" s="12">
        <v>45839</v>
      </c>
      <c r="C78" s="12">
        <v>46752</v>
      </c>
      <c r="D78" s="15" t="s">
        <v>696</v>
      </c>
    </row>
    <row r="79" spans="1:4" x14ac:dyDescent="0.2">
      <c r="A79" s="11" t="s">
        <v>583</v>
      </c>
      <c r="B79" s="12">
        <v>45839</v>
      </c>
      <c r="C79" s="12">
        <v>46752</v>
      </c>
      <c r="D79" s="15" t="s">
        <v>696</v>
      </c>
    </row>
    <row r="80" spans="1:4" x14ac:dyDescent="0.2">
      <c r="A80" s="11" t="s">
        <v>590</v>
      </c>
      <c r="B80" s="12">
        <v>45839</v>
      </c>
      <c r="C80" s="12">
        <v>46752</v>
      </c>
      <c r="D80" s="14" t="s">
        <v>698</v>
      </c>
    </row>
    <row r="81" spans="1:4" x14ac:dyDescent="0.2">
      <c r="A81" s="11" t="s">
        <v>598</v>
      </c>
      <c r="B81" s="12">
        <v>45839</v>
      </c>
      <c r="C81" s="12">
        <v>46568</v>
      </c>
      <c r="D81" s="14" t="s">
        <v>698</v>
      </c>
    </row>
    <row r="82" spans="1:4" x14ac:dyDescent="0.2">
      <c r="A82" s="11" t="s">
        <v>605</v>
      </c>
      <c r="B82" s="12">
        <v>45839</v>
      </c>
      <c r="C82" s="12">
        <v>46752</v>
      </c>
      <c r="D82" s="15" t="s">
        <v>696</v>
      </c>
    </row>
    <row r="83" spans="1:4" x14ac:dyDescent="0.2">
      <c r="A83" s="11" t="s">
        <v>611</v>
      </c>
      <c r="B83" s="12">
        <v>45839</v>
      </c>
      <c r="C83" s="12">
        <v>46752</v>
      </c>
      <c r="D83" s="14" t="s">
        <v>701</v>
      </c>
    </row>
    <row r="84" spans="1:4" x14ac:dyDescent="0.2">
      <c r="A84" s="11" t="s">
        <v>617</v>
      </c>
      <c r="B84" s="12">
        <v>45839</v>
      </c>
      <c r="C84" s="12">
        <v>46752</v>
      </c>
      <c r="D84" s="14" t="s">
        <v>702</v>
      </c>
    </row>
    <row r="85" spans="1:4" x14ac:dyDescent="0.2">
      <c r="A85" s="11" t="s">
        <v>622</v>
      </c>
      <c r="B85" s="12">
        <v>45839</v>
      </c>
      <c r="C85" s="12">
        <v>46752</v>
      </c>
      <c r="D85" s="15" t="s">
        <v>696</v>
      </c>
    </row>
    <row r="86" spans="1:4" x14ac:dyDescent="0.2">
      <c r="A86" s="11" t="s">
        <v>628</v>
      </c>
      <c r="B86" s="12">
        <v>45839</v>
      </c>
      <c r="C86" s="12">
        <v>46752</v>
      </c>
      <c r="D86" s="14" t="s">
        <v>698</v>
      </c>
    </row>
    <row r="87" spans="1:4" x14ac:dyDescent="0.2">
      <c r="A87" s="11" t="s">
        <v>634</v>
      </c>
      <c r="B87" s="12">
        <v>45839</v>
      </c>
      <c r="C87" s="12">
        <v>46752</v>
      </c>
      <c r="D87" s="15" t="s">
        <v>696</v>
      </c>
    </row>
    <row r="88" spans="1:4" x14ac:dyDescent="0.2">
      <c r="A88" s="11" t="s">
        <v>641</v>
      </c>
      <c r="B88" s="12">
        <v>45839</v>
      </c>
      <c r="C88" s="12">
        <v>46752</v>
      </c>
      <c r="D88" s="14" t="s">
        <v>698</v>
      </c>
    </row>
    <row r="89" spans="1:4" x14ac:dyDescent="0.2">
      <c r="A89" s="11" t="s">
        <v>647</v>
      </c>
      <c r="B89" s="12">
        <v>45839</v>
      </c>
      <c r="C89" s="12">
        <v>46752</v>
      </c>
      <c r="D89" s="14" t="s">
        <v>702</v>
      </c>
    </row>
    <row r="90" spans="1:4" x14ac:dyDescent="0.2">
      <c r="A90" s="9"/>
      <c r="B90" s="8"/>
      <c r="C90" s="8"/>
      <c r="D90" s="10"/>
    </row>
    <row r="91" spans="1:4" x14ac:dyDescent="0.2">
      <c r="B91" s="5"/>
      <c r="C91" s="5"/>
    </row>
    <row r="92" spans="1:4" x14ac:dyDescent="0.2">
      <c r="B92" s="5"/>
      <c r="C92" s="5"/>
    </row>
    <row r="93" spans="1:4" x14ac:dyDescent="0.2">
      <c r="B93" s="5"/>
      <c r="C93" s="5"/>
    </row>
    <row r="94" spans="1:4" x14ac:dyDescent="0.2">
      <c r="B94" s="5"/>
      <c r="C94" s="5"/>
    </row>
    <row r="95" spans="1:4" x14ac:dyDescent="0.2">
      <c r="B95" s="5"/>
      <c r="C95" s="5"/>
    </row>
    <row r="96" spans="1:4" x14ac:dyDescent="0.2">
      <c r="B96" s="5"/>
      <c r="C96" s="5"/>
    </row>
    <row r="97" spans="2:3" x14ac:dyDescent="0.2">
      <c r="B97" s="5"/>
      <c r="C97" s="5"/>
    </row>
    <row r="98" spans="2:3" x14ac:dyDescent="0.2">
      <c r="B98" s="5"/>
      <c r="C98" s="5"/>
    </row>
    <row r="99" spans="2:3" x14ac:dyDescent="0.2">
      <c r="B99" s="5"/>
      <c r="C99" s="5"/>
    </row>
    <row r="100" spans="2:3" x14ac:dyDescent="0.2">
      <c r="B100" s="5"/>
      <c r="C100" s="5"/>
    </row>
    <row r="101" spans="2:3" x14ac:dyDescent="0.2">
      <c r="B101" s="5"/>
      <c r="C101" s="5"/>
    </row>
    <row r="102" spans="2:3" x14ac:dyDescent="0.2">
      <c r="B102" s="5"/>
      <c r="C102" s="5"/>
    </row>
    <row r="103" spans="2:3" x14ac:dyDescent="0.2">
      <c r="B103" s="5"/>
      <c r="C103" s="5"/>
    </row>
    <row r="104" spans="2:3" x14ac:dyDescent="0.2">
      <c r="B104" s="5"/>
      <c r="C104" s="5"/>
    </row>
    <row r="105" spans="2:3" x14ac:dyDescent="0.2">
      <c r="B105" s="5"/>
      <c r="C105" s="5"/>
    </row>
    <row r="106" spans="2:3" x14ac:dyDescent="0.2">
      <c r="B106" s="5"/>
      <c r="C106" s="5"/>
    </row>
    <row r="107" spans="2:3" x14ac:dyDescent="0.2">
      <c r="B107" s="5"/>
      <c r="C107" s="5"/>
    </row>
    <row r="108" spans="2:3" x14ac:dyDescent="0.2">
      <c r="B108" s="5"/>
      <c r="C108" s="5"/>
    </row>
    <row r="109" spans="2:3" x14ac:dyDescent="0.2">
      <c r="B109" s="5"/>
      <c r="C109" s="5"/>
    </row>
    <row r="110" spans="2:3" x14ac:dyDescent="0.2">
      <c r="B110" s="5"/>
      <c r="C110" s="5"/>
    </row>
    <row r="111" spans="2:3" x14ac:dyDescent="0.2">
      <c r="B111" s="5"/>
      <c r="C111" s="5"/>
    </row>
    <row r="112" spans="2:3" x14ac:dyDescent="0.2">
      <c r="B112" s="5"/>
      <c r="C112" s="5"/>
    </row>
    <row r="113" spans="2:3" x14ac:dyDescent="0.2">
      <c r="B113" s="5"/>
      <c r="C113" s="5"/>
    </row>
    <row r="114" spans="2:3" x14ac:dyDescent="0.2">
      <c r="B114" s="5"/>
      <c r="C114" s="5"/>
    </row>
    <row r="115" spans="2:3" x14ac:dyDescent="0.2">
      <c r="B115" s="5"/>
      <c r="C115" s="5"/>
    </row>
    <row r="116" spans="2:3" x14ac:dyDescent="0.2">
      <c r="B116" s="5"/>
      <c r="C116" s="5"/>
    </row>
    <row r="117" spans="2:3" x14ac:dyDescent="0.2">
      <c r="B117" s="5"/>
      <c r="C117" s="5"/>
    </row>
    <row r="118" spans="2:3" x14ac:dyDescent="0.2">
      <c r="B118" s="5"/>
      <c r="C118" s="5"/>
    </row>
    <row r="119" spans="2:3" x14ac:dyDescent="0.2">
      <c r="B119" s="5"/>
      <c r="C119" s="5"/>
    </row>
    <row r="120" spans="2:3" x14ac:dyDescent="0.2">
      <c r="B120" s="5"/>
      <c r="C120" s="5"/>
    </row>
    <row r="121" spans="2:3" x14ac:dyDescent="0.2">
      <c r="B121" s="5"/>
      <c r="C121" s="5"/>
    </row>
    <row r="122" spans="2:3" x14ac:dyDescent="0.2">
      <c r="B122" s="5"/>
      <c r="C122" s="5"/>
    </row>
    <row r="123" spans="2:3" x14ac:dyDescent="0.2">
      <c r="B123" s="5"/>
      <c r="C123" s="5"/>
    </row>
    <row r="124" spans="2:3" x14ac:dyDescent="0.2">
      <c r="B124" s="5"/>
      <c r="C124" s="5"/>
    </row>
    <row r="125" spans="2:3" x14ac:dyDescent="0.2">
      <c r="B125" s="5"/>
      <c r="C125" s="5"/>
    </row>
    <row r="126" spans="2:3" x14ac:dyDescent="0.2">
      <c r="B126" s="5"/>
      <c r="C126" s="5"/>
    </row>
    <row r="127" spans="2:3" x14ac:dyDescent="0.2">
      <c r="B127" s="5"/>
      <c r="C127" s="5"/>
    </row>
    <row r="128" spans="2:3" x14ac:dyDescent="0.2">
      <c r="B128" s="5"/>
      <c r="C128" s="5"/>
    </row>
    <row r="129" spans="2:3" x14ac:dyDescent="0.2">
      <c r="B129" s="5"/>
      <c r="C129" s="5"/>
    </row>
    <row r="130" spans="2:3" x14ac:dyDescent="0.2">
      <c r="B130" s="5"/>
      <c r="C130" s="5"/>
    </row>
    <row r="131" spans="2:3" x14ac:dyDescent="0.2">
      <c r="B131" s="5"/>
      <c r="C131" s="5"/>
    </row>
    <row r="132" spans="2:3" x14ac:dyDescent="0.2">
      <c r="B132" s="5"/>
      <c r="C132" s="5"/>
    </row>
    <row r="133" spans="2:3" x14ac:dyDescent="0.2">
      <c r="B133" s="5"/>
      <c r="C133" s="5"/>
    </row>
    <row r="134" spans="2:3" x14ac:dyDescent="0.2">
      <c r="B134" s="5"/>
      <c r="C134" s="5"/>
    </row>
    <row r="135" spans="2:3" x14ac:dyDescent="0.2">
      <c r="B135" s="5"/>
      <c r="C135" s="5"/>
    </row>
    <row r="136" spans="2:3" x14ac:dyDescent="0.2">
      <c r="B136" s="5"/>
      <c r="C136" s="5"/>
    </row>
    <row r="137" spans="2:3" x14ac:dyDescent="0.2">
      <c r="B137" s="5"/>
      <c r="C137" s="5"/>
    </row>
    <row r="138" spans="2:3" x14ac:dyDescent="0.2">
      <c r="B138" s="5"/>
      <c r="C138" s="5"/>
    </row>
    <row r="139" spans="2:3" x14ac:dyDescent="0.2">
      <c r="B139" s="5"/>
      <c r="C139" s="5"/>
    </row>
    <row r="140" spans="2:3" x14ac:dyDescent="0.2">
      <c r="B140" s="5"/>
      <c r="C140" s="5"/>
    </row>
    <row r="141" spans="2:3" x14ac:dyDescent="0.2">
      <c r="B141" s="5"/>
      <c r="C141" s="5"/>
    </row>
    <row r="142" spans="2:3" x14ac:dyDescent="0.2">
      <c r="B142" s="5"/>
      <c r="C142" s="5"/>
    </row>
    <row r="143" spans="2:3" x14ac:dyDescent="0.2">
      <c r="B143" s="5"/>
      <c r="C143" s="5"/>
    </row>
    <row r="144" spans="2:3" x14ac:dyDescent="0.2">
      <c r="B144" s="5"/>
      <c r="C144" s="5"/>
    </row>
    <row r="145" spans="2:3" x14ac:dyDescent="0.2">
      <c r="B145" s="5"/>
      <c r="C145" s="5"/>
    </row>
    <row r="146" spans="2:3" x14ac:dyDescent="0.2">
      <c r="B146" s="5"/>
      <c r="C146" s="5"/>
    </row>
    <row r="147" spans="2:3" x14ac:dyDescent="0.2">
      <c r="B147" s="5"/>
      <c r="C147" s="5"/>
    </row>
    <row r="148" spans="2:3" x14ac:dyDescent="0.2">
      <c r="B148" s="5"/>
      <c r="C148" s="5"/>
    </row>
    <row r="149" spans="2:3" x14ac:dyDescent="0.2">
      <c r="B149" s="5"/>
      <c r="C149" s="5"/>
    </row>
    <row r="150" spans="2:3" x14ac:dyDescent="0.2">
      <c r="B150" s="5"/>
      <c r="C150" s="5"/>
    </row>
    <row r="151" spans="2:3" x14ac:dyDescent="0.2">
      <c r="B151" s="5"/>
      <c r="C151" s="5"/>
    </row>
    <row r="152" spans="2:3" x14ac:dyDescent="0.2">
      <c r="B152" s="5"/>
      <c r="C152" s="5"/>
    </row>
    <row r="153" spans="2:3" x14ac:dyDescent="0.2">
      <c r="B153" s="5"/>
      <c r="C153" s="5"/>
    </row>
    <row r="154" spans="2:3" x14ac:dyDescent="0.2">
      <c r="B154" s="5"/>
      <c r="C154" s="5"/>
    </row>
    <row r="155" spans="2:3" x14ac:dyDescent="0.2">
      <c r="B155" s="5"/>
      <c r="C155" s="5"/>
    </row>
    <row r="156" spans="2:3" x14ac:dyDescent="0.2">
      <c r="B156" s="5"/>
      <c r="C156" s="5"/>
    </row>
    <row r="157" spans="2:3" x14ac:dyDescent="0.2">
      <c r="B157" s="5"/>
      <c r="C157" s="5"/>
    </row>
    <row r="158" spans="2:3" x14ac:dyDescent="0.2">
      <c r="B158" s="5"/>
      <c r="C158" s="5"/>
    </row>
    <row r="159" spans="2:3" x14ac:dyDescent="0.2">
      <c r="B159" s="5"/>
      <c r="C159" s="5"/>
    </row>
    <row r="160" spans="2:3" x14ac:dyDescent="0.2">
      <c r="B160" s="5"/>
      <c r="C160" s="5"/>
    </row>
    <row r="161" spans="2:3" x14ac:dyDescent="0.2">
      <c r="B161" s="5"/>
      <c r="C161" s="5"/>
    </row>
    <row r="162" spans="2:3" x14ac:dyDescent="0.2">
      <c r="B162" s="5"/>
      <c r="C162" s="5"/>
    </row>
    <row r="163" spans="2:3" x14ac:dyDescent="0.2">
      <c r="B163" s="5"/>
      <c r="C163" s="5"/>
    </row>
    <row r="164" spans="2:3" x14ac:dyDescent="0.2">
      <c r="B164" s="5"/>
      <c r="C164" s="5"/>
    </row>
    <row r="165" spans="2:3" x14ac:dyDescent="0.2">
      <c r="B165" s="5"/>
      <c r="C165" s="5"/>
    </row>
    <row r="166" spans="2:3" x14ac:dyDescent="0.2">
      <c r="B166" s="5"/>
      <c r="C166" s="5"/>
    </row>
    <row r="167" spans="2:3" x14ac:dyDescent="0.2">
      <c r="B167" s="5"/>
      <c r="C167" s="5"/>
    </row>
    <row r="168" spans="2:3" x14ac:dyDescent="0.2">
      <c r="B168" s="5"/>
      <c r="C168" s="5"/>
    </row>
    <row r="169" spans="2:3" x14ac:dyDescent="0.2">
      <c r="B169" s="5"/>
      <c r="C169" s="5"/>
    </row>
    <row r="170" spans="2:3" x14ac:dyDescent="0.2">
      <c r="B170" s="5"/>
      <c r="C170" s="5"/>
    </row>
    <row r="171" spans="2:3" x14ac:dyDescent="0.2">
      <c r="B171" s="5"/>
      <c r="C171" s="5"/>
    </row>
    <row r="172" spans="2:3" x14ac:dyDescent="0.2">
      <c r="B172" s="5"/>
      <c r="C172" s="5"/>
    </row>
    <row r="173" spans="2:3" x14ac:dyDescent="0.2">
      <c r="B173" s="5"/>
      <c r="C173" s="5"/>
    </row>
    <row r="174" spans="2:3" x14ac:dyDescent="0.2">
      <c r="B174" s="5"/>
      <c r="C174" s="5"/>
    </row>
    <row r="175" spans="2:3" x14ac:dyDescent="0.2">
      <c r="B175" s="5"/>
      <c r="C175" s="5"/>
    </row>
    <row r="176" spans="2:3" x14ac:dyDescent="0.2">
      <c r="B176" s="5"/>
      <c r="C176" s="5"/>
    </row>
    <row r="177" spans="1:3" x14ac:dyDescent="0.2">
      <c r="A177" s="7"/>
      <c r="B177" s="6"/>
      <c r="C177" s="6"/>
    </row>
    <row r="178" spans="1:3" x14ac:dyDescent="0.2">
      <c r="B178" s="5"/>
      <c r="C178" s="5"/>
    </row>
    <row r="181" spans="1:3" x14ac:dyDescent="0.2">
      <c r="B181" s="5"/>
      <c r="C181" s="5"/>
    </row>
    <row r="182" spans="1:3" x14ac:dyDescent="0.2">
      <c r="B182" s="5"/>
      <c r="C182" s="5"/>
    </row>
    <row r="183" spans="1:3" x14ac:dyDescent="0.2">
      <c r="B183" s="5"/>
      <c r="C183" s="5"/>
    </row>
    <row r="184" spans="1:3" x14ac:dyDescent="0.2">
      <c r="B184" s="5"/>
      <c r="C184" s="5"/>
    </row>
    <row r="185" spans="1:3" x14ac:dyDescent="0.2">
      <c r="B185" s="5"/>
      <c r="C185" s="5"/>
    </row>
    <row r="186" spans="1:3" x14ac:dyDescent="0.2">
      <c r="B186" s="5"/>
      <c r="C186" s="5"/>
    </row>
    <row r="187" spans="1:3" x14ac:dyDescent="0.2">
      <c r="B187" s="5"/>
      <c r="C187" s="5"/>
    </row>
    <row r="189" spans="1:3" x14ac:dyDescent="0.2">
      <c r="B189" s="5"/>
      <c r="C189" s="5"/>
    </row>
    <row r="190" spans="1:3" x14ac:dyDescent="0.2">
      <c r="B190" s="5"/>
      <c r="C190" s="5"/>
    </row>
    <row r="191" spans="1:3" x14ac:dyDescent="0.2">
      <c r="B191" s="5"/>
      <c r="C191" s="5"/>
    </row>
    <row r="192" spans="1:3" x14ac:dyDescent="0.2">
      <c r="B192" s="5"/>
      <c r="C192" s="5"/>
    </row>
    <row r="194" spans="2:3" x14ac:dyDescent="0.2">
      <c r="B194" s="5"/>
      <c r="C194" s="5"/>
    </row>
    <row r="195" spans="2:3" x14ac:dyDescent="0.2">
      <c r="B195" s="5"/>
      <c r="C195" s="5"/>
    </row>
    <row r="196" spans="2:3" x14ac:dyDescent="0.2">
      <c r="B196" s="5"/>
      <c r="C196" s="5"/>
    </row>
    <row r="197" spans="2:3" x14ac:dyDescent="0.2">
      <c r="B197" s="5"/>
      <c r="C197" s="5"/>
    </row>
    <row r="202" spans="2:3" x14ac:dyDescent="0.2">
      <c r="B202" s="5"/>
      <c r="C202" s="5"/>
    </row>
    <row r="203" spans="2:3" x14ac:dyDescent="0.2">
      <c r="B203" s="5"/>
      <c r="C203" s="5"/>
    </row>
    <row r="204" spans="2:3" x14ac:dyDescent="0.2">
      <c r="B204" s="5"/>
      <c r="C204" s="5"/>
    </row>
    <row r="205" spans="2:3" x14ac:dyDescent="0.2">
      <c r="B205" s="5"/>
      <c r="C205" s="5"/>
    </row>
    <row r="206" spans="2:3" x14ac:dyDescent="0.2">
      <c r="B206" s="5"/>
      <c r="C206" s="5"/>
    </row>
    <row r="207" spans="2:3" x14ac:dyDescent="0.2">
      <c r="B207" s="5"/>
      <c r="C207" s="5"/>
    </row>
    <row r="209" spans="2:3" x14ac:dyDescent="0.2">
      <c r="B209" s="5"/>
      <c r="C209" s="5"/>
    </row>
    <row r="210" spans="2:3" x14ac:dyDescent="0.2">
      <c r="B210" s="5"/>
      <c r="C210" s="5"/>
    </row>
    <row r="211" spans="2:3" x14ac:dyDescent="0.2">
      <c r="B211" s="5"/>
      <c r="C211" s="5"/>
    </row>
    <row r="213" spans="2:3" x14ac:dyDescent="0.2">
      <c r="B213" s="5"/>
      <c r="C213" s="5"/>
    </row>
    <row r="215" spans="2:3" x14ac:dyDescent="0.2">
      <c r="B215" s="5"/>
      <c r="C215" s="5"/>
    </row>
    <row r="222" spans="2:3" x14ac:dyDescent="0.2">
      <c r="B222" s="5"/>
      <c r="C222" s="5"/>
    </row>
    <row r="223" spans="2:3" x14ac:dyDescent="0.2">
      <c r="B223" s="5"/>
      <c r="C223" s="5"/>
    </row>
    <row r="224" spans="2:3" x14ac:dyDescent="0.2">
      <c r="B224" s="5"/>
      <c r="C224" s="5"/>
    </row>
    <row r="225" spans="2:3" x14ac:dyDescent="0.2">
      <c r="B225" s="5"/>
      <c r="C225" s="5"/>
    </row>
    <row r="228" spans="2:3" x14ac:dyDescent="0.2">
      <c r="B228" s="5"/>
      <c r="C228" s="5"/>
    </row>
    <row r="231" spans="2:3" x14ac:dyDescent="0.2">
      <c r="B231" s="5"/>
      <c r="C231" s="5"/>
    </row>
    <row r="232" spans="2:3" x14ac:dyDescent="0.2">
      <c r="B232" s="5"/>
      <c r="C232" s="5"/>
    </row>
    <row r="233" spans="2:3" x14ac:dyDescent="0.2">
      <c r="B233" s="5"/>
      <c r="C233" s="5"/>
    </row>
    <row r="234" spans="2:3" x14ac:dyDescent="0.2">
      <c r="B234" s="5"/>
      <c r="C234" s="5"/>
    </row>
    <row r="235" spans="2:3" x14ac:dyDescent="0.2">
      <c r="B235" s="5"/>
      <c r="C235" s="5"/>
    </row>
    <row r="237" spans="2:3" x14ac:dyDescent="0.2">
      <c r="B237" s="5"/>
      <c r="C237" s="5"/>
    </row>
    <row r="239" spans="2:3" x14ac:dyDescent="0.2">
      <c r="B239" s="5"/>
      <c r="C239" s="5"/>
    </row>
    <row r="240" spans="2:3" x14ac:dyDescent="0.2">
      <c r="B240" s="5"/>
      <c r="C240" s="5"/>
    </row>
    <row r="241" spans="2:3" x14ac:dyDescent="0.2">
      <c r="B241" s="5"/>
      <c r="C241" s="5"/>
    </row>
    <row r="242" spans="2:3" x14ac:dyDescent="0.2">
      <c r="B242" s="5"/>
      <c r="C242" s="5"/>
    </row>
    <row r="243" spans="2:3" x14ac:dyDescent="0.2">
      <c r="B243" s="5"/>
      <c r="C243" s="5"/>
    </row>
    <row r="244" spans="2:3" x14ac:dyDescent="0.2">
      <c r="B244" s="5"/>
      <c r="C244" s="5"/>
    </row>
    <row r="245" spans="2:3" x14ac:dyDescent="0.2">
      <c r="B245" s="5"/>
      <c r="C245" s="5"/>
    </row>
    <row r="246" spans="2:3" x14ac:dyDescent="0.2">
      <c r="B246" s="5"/>
      <c r="C246" s="5"/>
    </row>
    <row r="247" spans="2:3" x14ac:dyDescent="0.2">
      <c r="B247" s="5"/>
      <c r="C247" s="5"/>
    </row>
    <row r="248" spans="2:3" x14ac:dyDescent="0.2">
      <c r="B248" s="5"/>
      <c r="C248" s="5"/>
    </row>
    <row r="249" spans="2:3" x14ac:dyDescent="0.2">
      <c r="B249" s="5"/>
      <c r="C249" s="5"/>
    </row>
    <row r="250" spans="2:3" x14ac:dyDescent="0.2">
      <c r="B250" s="5"/>
      <c r="C250" s="5"/>
    </row>
    <row r="252" spans="2:3" x14ac:dyDescent="0.2">
      <c r="B252" s="5"/>
      <c r="C252" s="5"/>
    </row>
    <row r="253" spans="2:3" x14ac:dyDescent="0.2">
      <c r="B253" s="5"/>
      <c r="C253" s="5"/>
    </row>
    <row r="255" spans="2:3" x14ac:dyDescent="0.2">
      <c r="B255" s="5"/>
      <c r="C255" s="5"/>
    </row>
    <row r="256" spans="2:3" x14ac:dyDescent="0.2">
      <c r="B256" s="5"/>
      <c r="C256" s="5"/>
    </row>
    <row r="259" spans="2:3" x14ac:dyDescent="0.2">
      <c r="B259" s="5"/>
      <c r="C259" s="5"/>
    </row>
    <row r="260" spans="2:3" x14ac:dyDescent="0.2">
      <c r="B260" s="5"/>
      <c r="C260" s="5"/>
    </row>
    <row r="261" spans="2:3" x14ac:dyDescent="0.2">
      <c r="B261" s="5"/>
      <c r="C261" s="5"/>
    </row>
    <row r="262" spans="2:3" x14ac:dyDescent="0.2">
      <c r="B262" s="5"/>
      <c r="C262" s="5"/>
    </row>
    <row r="263" spans="2:3" x14ac:dyDescent="0.2">
      <c r="B263" s="5"/>
      <c r="C263" s="5"/>
    </row>
    <row r="264" spans="2:3" x14ac:dyDescent="0.2">
      <c r="B264" s="5"/>
      <c r="C264" s="5"/>
    </row>
    <row r="265" spans="2:3" x14ac:dyDescent="0.2">
      <c r="B265" s="5"/>
      <c r="C265" s="5"/>
    </row>
    <row r="266" spans="2:3" x14ac:dyDescent="0.2">
      <c r="B266" s="5"/>
      <c r="C266" s="5"/>
    </row>
    <row r="267" spans="2:3" x14ac:dyDescent="0.2">
      <c r="B267" s="5"/>
      <c r="C267" s="5"/>
    </row>
    <row r="269" spans="2:3" x14ac:dyDescent="0.2">
      <c r="B269" s="5"/>
      <c r="C269" s="5"/>
    </row>
    <row r="270" spans="2:3" x14ac:dyDescent="0.2">
      <c r="B270" s="5"/>
      <c r="C270" s="5"/>
    </row>
    <row r="271" spans="2:3" x14ac:dyDescent="0.2">
      <c r="B271" s="5"/>
      <c r="C271" s="5"/>
    </row>
    <row r="273" spans="2:3" x14ac:dyDescent="0.2">
      <c r="B273" s="5"/>
      <c r="C273" s="5"/>
    </row>
    <row r="274" spans="2:3" x14ac:dyDescent="0.2">
      <c r="B274" s="5"/>
      <c r="C274" s="5"/>
    </row>
    <row r="275" spans="2:3" x14ac:dyDescent="0.2">
      <c r="B275" s="5"/>
      <c r="C275" s="5"/>
    </row>
    <row r="276" spans="2:3" x14ac:dyDescent="0.2">
      <c r="B276" s="5"/>
      <c r="C276" s="5"/>
    </row>
    <row r="277" spans="2:3" x14ac:dyDescent="0.2">
      <c r="B277" s="5"/>
      <c r="C277" s="5"/>
    </row>
    <row r="278" spans="2:3" x14ac:dyDescent="0.2">
      <c r="B278" s="5"/>
      <c r="C278" s="5"/>
    </row>
    <row r="279" spans="2:3" x14ac:dyDescent="0.2">
      <c r="B279" s="5"/>
      <c r="C279" s="5"/>
    </row>
    <row r="280" spans="2:3" x14ac:dyDescent="0.2">
      <c r="B280" s="5"/>
      <c r="C280" s="5"/>
    </row>
    <row r="282" spans="2:3" x14ac:dyDescent="0.2">
      <c r="B282" s="5"/>
      <c r="C282" s="5"/>
    </row>
    <row r="284" spans="2:3" x14ac:dyDescent="0.2">
      <c r="B284" s="5"/>
      <c r="C284" s="5"/>
    </row>
    <row r="286" spans="2:3" x14ac:dyDescent="0.2">
      <c r="B286" s="5"/>
      <c r="C286" s="5"/>
    </row>
    <row r="287" spans="2:3" x14ac:dyDescent="0.2">
      <c r="B287" s="5"/>
      <c r="C287" s="5"/>
    </row>
    <row r="288" spans="2:3" x14ac:dyDescent="0.2">
      <c r="B288" s="5"/>
      <c r="C288" s="5"/>
    </row>
    <row r="291" spans="2:3" x14ac:dyDescent="0.2">
      <c r="B291" s="5"/>
      <c r="C291" s="5"/>
    </row>
    <row r="292" spans="2:3" x14ac:dyDescent="0.2">
      <c r="B292" s="5"/>
      <c r="C292" s="5"/>
    </row>
    <row r="293" spans="2:3" x14ac:dyDescent="0.2">
      <c r="B293" s="5"/>
      <c r="C293" s="5"/>
    </row>
    <row r="294" spans="2:3" x14ac:dyDescent="0.2">
      <c r="B294" s="5"/>
      <c r="C294" s="5"/>
    </row>
    <row r="295" spans="2:3" x14ac:dyDescent="0.2">
      <c r="B295" s="5"/>
      <c r="C295" s="5"/>
    </row>
    <row r="296" spans="2:3" x14ac:dyDescent="0.2">
      <c r="B296" s="5"/>
      <c r="C296" s="5"/>
    </row>
    <row r="297" spans="2:3" x14ac:dyDescent="0.2">
      <c r="B297" s="5"/>
      <c r="C297" s="5"/>
    </row>
    <row r="298" spans="2:3" x14ac:dyDescent="0.2">
      <c r="B298" s="5"/>
      <c r="C298" s="5"/>
    </row>
    <row r="303" spans="2:3" x14ac:dyDescent="0.2">
      <c r="B303" s="5"/>
      <c r="C303" s="5"/>
    </row>
    <row r="305" spans="2:3" x14ac:dyDescent="0.2">
      <c r="B305" s="5"/>
      <c r="C305" s="5"/>
    </row>
    <row r="306" spans="2:3" x14ac:dyDescent="0.2">
      <c r="B306" s="5"/>
      <c r="C306" s="5"/>
    </row>
    <row r="307" spans="2:3" x14ac:dyDescent="0.2">
      <c r="B307" s="5"/>
      <c r="C307" s="5"/>
    </row>
    <row r="308" spans="2:3" x14ac:dyDescent="0.2">
      <c r="B308" s="5"/>
      <c r="C308" s="5"/>
    </row>
    <row r="311" spans="2:3" x14ac:dyDescent="0.2">
      <c r="B311" s="5"/>
      <c r="C311" s="5"/>
    </row>
    <row r="312" spans="2:3" x14ac:dyDescent="0.2">
      <c r="B312" s="5"/>
      <c r="C312" s="5"/>
    </row>
    <row r="313" spans="2:3" x14ac:dyDescent="0.2">
      <c r="B313" s="5"/>
      <c r="C313" s="5"/>
    </row>
    <row r="315" spans="2:3" x14ac:dyDescent="0.2">
      <c r="B315" s="5"/>
      <c r="C315" s="5"/>
    </row>
    <row r="316" spans="2:3" x14ac:dyDescent="0.2">
      <c r="B316" s="5"/>
      <c r="C316" s="5"/>
    </row>
    <row r="317" spans="2:3" x14ac:dyDescent="0.2">
      <c r="B317" s="5"/>
      <c r="C317" s="5"/>
    </row>
    <row r="318" spans="2:3" x14ac:dyDescent="0.2">
      <c r="B318" s="5"/>
      <c r="C318" s="5"/>
    </row>
    <row r="319" spans="2:3" x14ac:dyDescent="0.2">
      <c r="B319" s="5"/>
      <c r="C319" s="5"/>
    </row>
    <row r="320" spans="2:3" x14ac:dyDescent="0.2">
      <c r="B320" s="5"/>
      <c r="C320" s="5"/>
    </row>
    <row r="321" spans="2:3" x14ac:dyDescent="0.2">
      <c r="B321" s="5"/>
      <c r="C321" s="5"/>
    </row>
    <row r="322" spans="2:3" x14ac:dyDescent="0.2">
      <c r="B322" s="5"/>
      <c r="C322" s="5"/>
    </row>
    <row r="323" spans="2:3" x14ac:dyDescent="0.2">
      <c r="B323" s="5"/>
      <c r="C323" s="5"/>
    </row>
    <row r="324" spans="2:3" x14ac:dyDescent="0.2">
      <c r="B324" s="5"/>
      <c r="C324" s="5"/>
    </row>
    <row r="325" spans="2:3" x14ac:dyDescent="0.2">
      <c r="B325" s="5"/>
      <c r="C325" s="5"/>
    </row>
    <row r="327" spans="2:3" x14ac:dyDescent="0.2">
      <c r="B327" s="5"/>
      <c r="C327" s="5"/>
    </row>
    <row r="328" spans="2:3" x14ac:dyDescent="0.2">
      <c r="B328" s="5"/>
      <c r="C328" s="5"/>
    </row>
    <row r="329" spans="2:3" x14ac:dyDescent="0.2">
      <c r="B329" s="5"/>
      <c r="C329" s="5"/>
    </row>
    <row r="330" spans="2:3" x14ac:dyDescent="0.2">
      <c r="B330" s="5"/>
      <c r="C330" s="5"/>
    </row>
    <row r="333" spans="2:3" x14ac:dyDescent="0.2">
      <c r="B333" s="5"/>
      <c r="C333" s="5"/>
    </row>
    <row r="334" spans="2:3" x14ac:dyDescent="0.2">
      <c r="B334" s="5"/>
      <c r="C334" s="5"/>
    </row>
    <row r="335" spans="2:3" x14ac:dyDescent="0.2">
      <c r="B335" s="5"/>
      <c r="C335" s="5"/>
    </row>
    <row r="336" spans="2:3" x14ac:dyDescent="0.2">
      <c r="B336" s="5"/>
      <c r="C336" s="5"/>
    </row>
    <row r="338" spans="2:3" x14ac:dyDescent="0.2">
      <c r="B338" s="5"/>
      <c r="C338" s="5"/>
    </row>
    <row r="340" spans="2:3" x14ac:dyDescent="0.2">
      <c r="B340" s="5"/>
      <c r="C340" s="5"/>
    </row>
    <row r="341" spans="2:3" x14ac:dyDescent="0.2">
      <c r="B341" s="5"/>
      <c r="C341" s="5"/>
    </row>
    <row r="342" spans="2:3" x14ac:dyDescent="0.2">
      <c r="B342" s="5"/>
      <c r="C342" s="5"/>
    </row>
    <row r="343" spans="2:3" x14ac:dyDescent="0.2">
      <c r="B343" s="5"/>
      <c r="C343" s="5"/>
    </row>
    <row r="344" spans="2:3" x14ac:dyDescent="0.2">
      <c r="B344" s="5"/>
      <c r="C344" s="5"/>
    </row>
    <row r="345" spans="2:3" x14ac:dyDescent="0.2">
      <c r="B345" s="5"/>
      <c r="C345" s="5"/>
    </row>
    <row r="346" spans="2:3" x14ac:dyDescent="0.2">
      <c r="B346" s="5"/>
      <c r="C346" s="5"/>
    </row>
    <row r="348" spans="2:3" x14ac:dyDescent="0.2">
      <c r="B348" s="5"/>
      <c r="C348" s="5"/>
    </row>
    <row r="349" spans="2:3" x14ac:dyDescent="0.2">
      <c r="B349" s="5"/>
      <c r="C349" s="5"/>
    </row>
    <row r="350" spans="2:3" x14ac:dyDescent="0.2">
      <c r="B350" s="5"/>
      <c r="C350" s="5"/>
    </row>
    <row r="351" spans="2:3" x14ac:dyDescent="0.2">
      <c r="B351" s="5"/>
      <c r="C351" s="5"/>
    </row>
    <row r="352" spans="2:3" x14ac:dyDescent="0.2">
      <c r="B352" s="5"/>
      <c r="C352" s="5"/>
    </row>
    <row r="353" spans="2:3" x14ac:dyDescent="0.2">
      <c r="B353" s="5"/>
      <c r="C353" s="5"/>
    </row>
    <row r="354" spans="2:3" x14ac:dyDescent="0.2">
      <c r="B354" s="5"/>
      <c r="C354" s="5"/>
    </row>
    <row r="355" spans="2:3" x14ac:dyDescent="0.2">
      <c r="B355" s="5"/>
      <c r="C355" s="5"/>
    </row>
    <row r="358" spans="2:3" x14ac:dyDescent="0.2">
      <c r="B358" s="5"/>
      <c r="C358" s="5"/>
    </row>
    <row r="359" spans="2:3" x14ac:dyDescent="0.2">
      <c r="B359" s="5"/>
      <c r="C359" s="5"/>
    </row>
    <row r="361" spans="2:3" x14ac:dyDescent="0.2">
      <c r="B361" s="5"/>
      <c r="C361" s="5"/>
    </row>
    <row r="362" spans="2:3" x14ac:dyDescent="0.2">
      <c r="B362" s="5"/>
      <c r="C362" s="5"/>
    </row>
    <row r="363" spans="2:3" x14ac:dyDescent="0.2">
      <c r="B363" s="5"/>
      <c r="C363" s="5"/>
    </row>
    <row r="364" spans="2:3" x14ac:dyDescent="0.2">
      <c r="B364" s="5"/>
      <c r="C364" s="5"/>
    </row>
    <row r="365" spans="2:3" x14ac:dyDescent="0.2">
      <c r="B365" s="5"/>
      <c r="C365" s="5"/>
    </row>
    <row r="367" spans="2:3" x14ac:dyDescent="0.2">
      <c r="B367" s="5"/>
      <c r="C367" s="5"/>
    </row>
    <row r="368" spans="2:3" x14ac:dyDescent="0.2">
      <c r="B368" s="5"/>
      <c r="C368" s="5"/>
    </row>
    <row r="369" spans="2:3" x14ac:dyDescent="0.2">
      <c r="B369" s="5"/>
      <c r="C369" s="5"/>
    </row>
    <row r="370" spans="2:3" x14ac:dyDescent="0.2">
      <c r="B370" s="5"/>
      <c r="C370" s="5"/>
    </row>
    <row r="371" spans="2:3" x14ac:dyDescent="0.2">
      <c r="B371" s="5"/>
      <c r="C371" s="5"/>
    </row>
    <row r="372" spans="2:3" x14ac:dyDescent="0.2">
      <c r="B372" s="5"/>
      <c r="C372" s="5"/>
    </row>
    <row r="373" spans="2:3" x14ac:dyDescent="0.2">
      <c r="B373" s="5"/>
      <c r="C373" s="5"/>
    </row>
    <row r="374" spans="2:3" x14ac:dyDescent="0.2">
      <c r="B374" s="5"/>
      <c r="C374" s="5"/>
    </row>
    <row r="375" spans="2:3" x14ac:dyDescent="0.2">
      <c r="B375" s="5"/>
      <c r="C375" s="5"/>
    </row>
    <row r="376" spans="2:3" x14ac:dyDescent="0.2">
      <c r="B376" s="5"/>
      <c r="C376" s="5"/>
    </row>
    <row r="377" spans="2:3" x14ac:dyDescent="0.2">
      <c r="B377" s="5"/>
      <c r="C377" s="5"/>
    </row>
    <row r="378" spans="2:3" x14ac:dyDescent="0.2">
      <c r="B378" s="5"/>
      <c r="C378" s="5"/>
    </row>
    <row r="379" spans="2:3" x14ac:dyDescent="0.2">
      <c r="B379" s="5"/>
      <c r="C379" s="5"/>
    </row>
    <row r="380" spans="2:3" x14ac:dyDescent="0.2">
      <c r="B380" s="5"/>
      <c r="C380" s="5"/>
    </row>
    <row r="381" spans="2:3" x14ac:dyDescent="0.2">
      <c r="B381" s="5"/>
      <c r="C381" s="5"/>
    </row>
    <row r="382" spans="2:3" x14ac:dyDescent="0.2">
      <c r="B382" s="5"/>
      <c r="C382" s="5"/>
    </row>
    <row r="383" spans="2:3" x14ac:dyDescent="0.2">
      <c r="B383" s="5"/>
      <c r="C383" s="5"/>
    </row>
    <row r="384" spans="2:3" x14ac:dyDescent="0.2">
      <c r="B384" s="5"/>
      <c r="C384" s="5"/>
    </row>
    <row r="385" spans="2:3" x14ac:dyDescent="0.2">
      <c r="B385" s="5"/>
      <c r="C385" s="5"/>
    </row>
    <row r="386" spans="2:3" x14ac:dyDescent="0.2">
      <c r="B386" s="5"/>
      <c r="C386" s="5"/>
    </row>
    <row r="387" spans="2:3" x14ac:dyDescent="0.2">
      <c r="B387" s="5"/>
      <c r="C387" s="5"/>
    </row>
    <row r="388" spans="2:3" x14ac:dyDescent="0.2">
      <c r="B388" s="5"/>
      <c r="C388" s="5"/>
    </row>
    <row r="392" spans="2:3" x14ac:dyDescent="0.2">
      <c r="B392" s="5"/>
      <c r="C392" s="5"/>
    </row>
    <row r="393" spans="2:3" x14ac:dyDescent="0.2">
      <c r="B393" s="5"/>
      <c r="C393" s="5"/>
    </row>
    <row r="395" spans="2:3" x14ac:dyDescent="0.2">
      <c r="B395" s="5"/>
      <c r="C395" s="5"/>
    </row>
    <row r="396" spans="2:3" x14ac:dyDescent="0.2">
      <c r="B396" s="5"/>
      <c r="C396" s="5"/>
    </row>
    <row r="397" spans="2:3" x14ac:dyDescent="0.2">
      <c r="B397" s="5"/>
      <c r="C397" s="5"/>
    </row>
    <row r="399" spans="2:3" x14ac:dyDescent="0.2">
      <c r="B399" s="5"/>
      <c r="C399" s="5"/>
    </row>
    <row r="400" spans="2:3" x14ac:dyDescent="0.2">
      <c r="B400" s="5"/>
      <c r="C400" s="5"/>
    </row>
    <row r="401" spans="2:3" x14ac:dyDescent="0.2">
      <c r="B401" s="5"/>
      <c r="C401" s="5"/>
    </row>
    <row r="402" spans="2:3" x14ac:dyDescent="0.2">
      <c r="B402" s="5"/>
      <c r="C402" s="5"/>
    </row>
    <row r="403" spans="2:3" x14ac:dyDescent="0.2">
      <c r="B403" s="5"/>
      <c r="C403" s="5"/>
    </row>
    <row r="405" spans="2:3" x14ac:dyDescent="0.2">
      <c r="B405" s="5"/>
      <c r="C405" s="5"/>
    </row>
    <row r="407" spans="2:3" x14ac:dyDescent="0.2">
      <c r="B407" s="5"/>
      <c r="C407" s="5"/>
    </row>
    <row r="408" spans="2:3" x14ac:dyDescent="0.2">
      <c r="B408" s="5"/>
      <c r="C408" s="5"/>
    </row>
    <row r="409" spans="2:3" x14ac:dyDescent="0.2">
      <c r="B409" s="5"/>
      <c r="C409" s="5"/>
    </row>
    <row r="411" spans="2:3" x14ac:dyDescent="0.2">
      <c r="B411" s="5"/>
      <c r="C411" s="5"/>
    </row>
    <row r="412" spans="2:3" x14ac:dyDescent="0.2">
      <c r="B412" s="5"/>
      <c r="C412" s="5"/>
    </row>
    <row r="413" spans="2:3" x14ac:dyDescent="0.2">
      <c r="B413" s="5"/>
      <c r="C413" s="5"/>
    </row>
    <row r="414" spans="2:3" x14ac:dyDescent="0.2">
      <c r="B414" s="5"/>
      <c r="C414" s="5"/>
    </row>
    <row r="415" spans="2:3" x14ac:dyDescent="0.2">
      <c r="B415" s="5"/>
      <c r="C415" s="5"/>
    </row>
    <row r="416" spans="2:3" x14ac:dyDescent="0.2">
      <c r="B416" s="5"/>
      <c r="C416" s="5"/>
    </row>
    <row r="417" spans="2:3" x14ac:dyDescent="0.2">
      <c r="B417" s="5"/>
      <c r="C417" s="5"/>
    </row>
    <row r="418" spans="2:3" x14ac:dyDescent="0.2">
      <c r="B418" s="5"/>
      <c r="C418" s="5"/>
    </row>
    <row r="419" spans="2:3" x14ac:dyDescent="0.2">
      <c r="B419" s="5"/>
      <c r="C419" s="5"/>
    </row>
    <row r="420" spans="2:3" x14ac:dyDescent="0.2">
      <c r="B420" s="5"/>
      <c r="C420" s="5"/>
    </row>
  </sheetData>
  <sortState ref="A90:C177">
    <sortCondition ref="A90:A177"/>
  </sortState>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8" tint="0.39997558519241921"/>
  </sheetPr>
  <dimension ref="A1:O448"/>
  <sheetViews>
    <sheetView workbookViewId="0">
      <pane ySplit="2" topLeftCell="A181" activePane="bottomLeft" state="frozen"/>
      <selection pane="bottomLeft" activeCell="C367" sqref="C367"/>
    </sheetView>
  </sheetViews>
  <sheetFormatPr baseColWidth="10" defaultColWidth="8.83203125" defaultRowHeight="15" x14ac:dyDescent="0.2"/>
  <cols>
    <col min="1" max="1" width="50.832031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87" hidden="1" customHeight="1" x14ac:dyDescent="0.2">
      <c r="A3" s="29" t="s">
        <v>12</v>
      </c>
      <c r="B3" s="30" t="s">
        <v>13</v>
      </c>
      <c r="C3" s="30" t="s">
        <v>14</v>
      </c>
      <c r="D3" s="162" t="s">
        <v>15</v>
      </c>
      <c r="E3" s="165" t="str">
        <f>VLOOKUP(B3,Description!$A$2:$B$88,2,FALSE)</f>
        <v>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v>
      </c>
      <c r="F3" s="30" t="s">
        <v>801</v>
      </c>
      <c r="G3" s="30" t="s">
        <v>16</v>
      </c>
      <c r="H3" s="30" t="s">
        <v>17</v>
      </c>
      <c r="I3" s="31" t="s">
        <v>18</v>
      </c>
      <c r="J3" s="28" t="s">
        <v>19</v>
      </c>
      <c r="K3" s="31" t="s">
        <v>20</v>
      </c>
      <c r="L3" s="31" t="s">
        <v>21</v>
      </c>
      <c r="M3" s="32">
        <v>80</v>
      </c>
      <c r="N3" s="33">
        <v>55463.519999999997</v>
      </c>
      <c r="O3" s="171">
        <f>SUMIF($C$3:$C$413,C3,$N$3:$N$413)</f>
        <v>78606.51999999999</v>
      </c>
    </row>
    <row r="4" spans="1:15" s="19" customFormat="1" ht="78" hidden="1" customHeight="1" x14ac:dyDescent="0.2">
      <c r="A4" s="29" t="s">
        <v>12</v>
      </c>
      <c r="B4" s="30" t="s">
        <v>13</v>
      </c>
      <c r="C4" s="30" t="s">
        <v>14</v>
      </c>
      <c r="D4" s="164"/>
      <c r="E4" s="167"/>
      <c r="F4" s="30" t="s">
        <v>801</v>
      </c>
      <c r="G4" s="30" t="s">
        <v>16</v>
      </c>
      <c r="H4" s="30" t="s">
        <v>17</v>
      </c>
      <c r="I4" s="31" t="s">
        <v>22</v>
      </c>
      <c r="J4" s="27" t="s">
        <v>23</v>
      </c>
      <c r="K4" s="31" t="s">
        <v>24</v>
      </c>
      <c r="L4" s="31" t="s">
        <v>25</v>
      </c>
      <c r="M4" s="32">
        <v>85</v>
      </c>
      <c r="N4" s="33">
        <v>23143</v>
      </c>
      <c r="O4" s="171"/>
    </row>
    <row r="5" spans="1:15" s="19" customFormat="1" ht="32" hidden="1" x14ac:dyDescent="0.2">
      <c r="A5" s="29" t="s">
        <v>12</v>
      </c>
      <c r="B5" s="30" t="s">
        <v>26</v>
      </c>
      <c r="C5" s="30" t="s">
        <v>27</v>
      </c>
      <c r="D5" s="162" t="s">
        <v>28</v>
      </c>
      <c r="E5" s="162" t="str">
        <f>VLOOKUP(B5,Description!$A$2:$B$88,2,FALSE)</f>
        <v>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v>
      </c>
      <c r="F5" s="30" t="s">
        <v>801</v>
      </c>
      <c r="G5" s="30" t="s">
        <v>16</v>
      </c>
      <c r="H5" s="30" t="s">
        <v>17</v>
      </c>
      <c r="I5" s="31" t="s">
        <v>18</v>
      </c>
      <c r="J5" s="27" t="s">
        <v>29</v>
      </c>
      <c r="K5" s="31" t="s">
        <v>30</v>
      </c>
      <c r="L5" s="31" t="s">
        <v>31</v>
      </c>
      <c r="M5" s="32">
        <v>85</v>
      </c>
      <c r="N5" s="33">
        <v>35100</v>
      </c>
      <c r="O5" s="171">
        <f t="shared" ref="O5:O65" si="0">SUMIF($C$3:$C$413,C5,$N$3:$N$413)</f>
        <v>144325.6</v>
      </c>
    </row>
    <row r="6" spans="1:15" s="19" customFormat="1" ht="35" hidden="1" customHeight="1" x14ac:dyDescent="0.2">
      <c r="A6" s="29" t="s">
        <v>12</v>
      </c>
      <c r="B6" s="30" t="s">
        <v>26</v>
      </c>
      <c r="C6" s="30" t="s">
        <v>27</v>
      </c>
      <c r="D6" s="163"/>
      <c r="E6" s="163"/>
      <c r="F6" s="30" t="s">
        <v>801</v>
      </c>
      <c r="G6" s="30" t="s">
        <v>16</v>
      </c>
      <c r="H6" s="30" t="s">
        <v>17</v>
      </c>
      <c r="I6" s="31" t="s">
        <v>22</v>
      </c>
      <c r="J6" s="27" t="s">
        <v>32</v>
      </c>
      <c r="K6" s="31" t="s">
        <v>20</v>
      </c>
      <c r="L6" s="31" t="s">
        <v>21</v>
      </c>
      <c r="M6" s="32">
        <v>80</v>
      </c>
      <c r="N6" s="33">
        <v>90030.3</v>
      </c>
      <c r="O6" s="171"/>
    </row>
    <row r="7" spans="1:15" s="19" customFormat="1" ht="35" hidden="1" customHeight="1" x14ac:dyDescent="0.2">
      <c r="A7" s="29" t="s">
        <v>12</v>
      </c>
      <c r="B7" s="30" t="s">
        <v>26</v>
      </c>
      <c r="C7" s="30" t="s">
        <v>27</v>
      </c>
      <c r="D7" s="163"/>
      <c r="E7" s="163"/>
      <c r="F7" s="30" t="s">
        <v>801</v>
      </c>
      <c r="G7" s="30" t="s">
        <v>16</v>
      </c>
      <c r="H7" s="30" t="s">
        <v>17</v>
      </c>
      <c r="I7" s="31" t="s">
        <v>22</v>
      </c>
      <c r="J7" s="27" t="s">
        <v>33</v>
      </c>
      <c r="K7" s="31" t="s">
        <v>24</v>
      </c>
      <c r="L7" s="31" t="s">
        <v>25</v>
      </c>
      <c r="M7" s="32">
        <v>85</v>
      </c>
      <c r="N7" s="33">
        <v>0</v>
      </c>
      <c r="O7" s="171"/>
    </row>
    <row r="8" spans="1:15" s="19" customFormat="1" ht="35" hidden="1" customHeight="1" x14ac:dyDescent="0.2">
      <c r="A8" s="29" t="s">
        <v>12</v>
      </c>
      <c r="B8" s="30" t="s">
        <v>26</v>
      </c>
      <c r="C8" s="30" t="s">
        <v>27</v>
      </c>
      <c r="D8" s="164"/>
      <c r="E8" s="164"/>
      <c r="F8" s="30" t="s">
        <v>801</v>
      </c>
      <c r="G8" s="30" t="s">
        <v>16</v>
      </c>
      <c r="H8" s="30" t="s">
        <v>17</v>
      </c>
      <c r="I8" s="31" t="s">
        <v>22</v>
      </c>
      <c r="J8" s="27" t="s">
        <v>34</v>
      </c>
      <c r="K8" s="31" t="s">
        <v>20</v>
      </c>
      <c r="L8" s="31" t="s">
        <v>35</v>
      </c>
      <c r="M8" s="32">
        <v>80</v>
      </c>
      <c r="N8" s="33">
        <v>19195.3</v>
      </c>
      <c r="O8" s="171"/>
    </row>
    <row r="9" spans="1:15" s="19" customFormat="1" ht="25" hidden="1" customHeight="1" x14ac:dyDescent="0.2">
      <c r="A9" s="29" t="s">
        <v>12</v>
      </c>
      <c r="B9" s="30" t="s">
        <v>51</v>
      </c>
      <c r="C9" s="30" t="s">
        <v>52</v>
      </c>
      <c r="D9" s="162" t="s">
        <v>53</v>
      </c>
      <c r="E9" s="162" t="str">
        <f>VLOOKUP(B9,Description!$A$2:$B$88,2,FALSE)</f>
        <v>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v>
      </c>
      <c r="F9" s="30" t="s">
        <v>802</v>
      </c>
      <c r="G9" s="30" t="s">
        <v>54</v>
      </c>
      <c r="H9" s="30" t="s">
        <v>55</v>
      </c>
      <c r="I9" s="31" t="s">
        <v>18</v>
      </c>
      <c r="J9" s="27" t="s">
        <v>56</v>
      </c>
      <c r="K9" s="31" t="s">
        <v>30</v>
      </c>
      <c r="L9" s="31" t="s">
        <v>31</v>
      </c>
      <c r="M9" s="32">
        <v>85</v>
      </c>
      <c r="N9" s="33">
        <v>47849</v>
      </c>
      <c r="O9" s="171">
        <f t="shared" si="0"/>
        <v>180773.28</v>
      </c>
    </row>
    <row r="10" spans="1:15" s="19" customFormat="1" ht="25" hidden="1" customHeight="1" x14ac:dyDescent="0.2">
      <c r="A10" s="29" t="s">
        <v>12</v>
      </c>
      <c r="B10" s="30" t="s">
        <v>51</v>
      </c>
      <c r="C10" s="30" t="s">
        <v>52</v>
      </c>
      <c r="D10" s="163" t="s">
        <v>53</v>
      </c>
      <c r="E10" s="163"/>
      <c r="F10" s="30" t="s">
        <v>802</v>
      </c>
      <c r="G10" s="30" t="s">
        <v>54</v>
      </c>
      <c r="H10" s="30" t="s">
        <v>55</v>
      </c>
      <c r="I10" s="31" t="s">
        <v>22</v>
      </c>
      <c r="J10" s="27" t="s">
        <v>57</v>
      </c>
      <c r="K10" s="31" t="s">
        <v>20</v>
      </c>
      <c r="L10" s="31" t="s">
        <v>21</v>
      </c>
      <c r="M10" s="32">
        <v>80</v>
      </c>
      <c r="N10" s="33">
        <v>52998.18</v>
      </c>
      <c r="O10" s="171"/>
    </row>
    <row r="11" spans="1:15" s="19" customFormat="1" ht="25" hidden="1" customHeight="1" x14ac:dyDescent="0.2">
      <c r="A11" s="29" t="s">
        <v>12</v>
      </c>
      <c r="B11" s="30" t="s">
        <v>51</v>
      </c>
      <c r="C11" s="30" t="s">
        <v>52</v>
      </c>
      <c r="D11" s="163" t="s">
        <v>53</v>
      </c>
      <c r="E11" s="163"/>
      <c r="F11" s="30" t="s">
        <v>802</v>
      </c>
      <c r="G11" s="30" t="s">
        <v>54</v>
      </c>
      <c r="H11" s="30" t="s">
        <v>55</v>
      </c>
      <c r="I11" s="31" t="s">
        <v>22</v>
      </c>
      <c r="J11" s="27" t="s">
        <v>58</v>
      </c>
      <c r="K11" s="31" t="s">
        <v>20</v>
      </c>
      <c r="L11" s="31" t="s">
        <v>59</v>
      </c>
      <c r="M11" s="32">
        <v>80</v>
      </c>
      <c r="N11" s="33">
        <v>52998.1</v>
      </c>
      <c r="O11" s="171"/>
    </row>
    <row r="12" spans="1:15" s="19" customFormat="1" ht="25" hidden="1" customHeight="1" x14ac:dyDescent="0.2">
      <c r="A12" s="29" t="s">
        <v>12</v>
      </c>
      <c r="B12" s="30" t="s">
        <v>51</v>
      </c>
      <c r="C12" s="30" t="s">
        <v>52</v>
      </c>
      <c r="D12" s="164" t="s">
        <v>53</v>
      </c>
      <c r="E12" s="164"/>
      <c r="F12" s="30" t="s">
        <v>802</v>
      </c>
      <c r="G12" s="30" t="s">
        <v>54</v>
      </c>
      <c r="H12" s="30" t="s">
        <v>55</v>
      </c>
      <c r="I12" s="31" t="s">
        <v>22</v>
      </c>
      <c r="J12" s="27" t="s">
        <v>60</v>
      </c>
      <c r="K12" s="31" t="s">
        <v>24</v>
      </c>
      <c r="L12" s="31" t="s">
        <v>61</v>
      </c>
      <c r="M12" s="32">
        <v>85</v>
      </c>
      <c r="N12" s="33">
        <v>26928</v>
      </c>
      <c r="O12" s="171"/>
    </row>
    <row r="13" spans="1:15" s="19" customFormat="1" ht="16" hidden="1" x14ac:dyDescent="0.2">
      <c r="A13" s="29" t="s">
        <v>12</v>
      </c>
      <c r="B13" s="30" t="s">
        <v>62</v>
      </c>
      <c r="C13" s="30" t="s">
        <v>63</v>
      </c>
      <c r="D13" s="162" t="s">
        <v>64</v>
      </c>
      <c r="E13" s="162" t="str">
        <f>VLOOKUP(B13,Description!$A$2:$B$88,2,FALSE)</f>
        <v>UniValens aims to set up harmonized CB procedures for validation &amp; accreditation of jointly developed CB Higher Education Programs in performing arts .</v>
      </c>
      <c r="F13" s="30" t="s">
        <v>801</v>
      </c>
      <c r="G13" s="30" t="s">
        <v>16</v>
      </c>
      <c r="H13" s="30" t="s">
        <v>17</v>
      </c>
      <c r="I13" s="31" t="s">
        <v>18</v>
      </c>
      <c r="J13" s="27" t="s">
        <v>65</v>
      </c>
      <c r="K13" s="31" t="s">
        <v>24</v>
      </c>
      <c r="L13" s="31" t="s">
        <v>25</v>
      </c>
      <c r="M13" s="32">
        <v>85</v>
      </c>
      <c r="N13" s="33">
        <v>45838</v>
      </c>
      <c r="O13" s="171">
        <f t="shared" si="0"/>
        <v>196998.14</v>
      </c>
    </row>
    <row r="14" spans="1:15" s="19" customFormat="1" ht="48" hidden="1" x14ac:dyDescent="0.2">
      <c r="A14" s="29" t="s">
        <v>12</v>
      </c>
      <c r="B14" s="30" t="s">
        <v>62</v>
      </c>
      <c r="C14" s="30" t="s">
        <v>63</v>
      </c>
      <c r="D14" s="163" t="s">
        <v>64</v>
      </c>
      <c r="E14" s="163"/>
      <c r="F14" s="30" t="s">
        <v>801</v>
      </c>
      <c r="G14" s="30" t="s">
        <v>16</v>
      </c>
      <c r="H14" s="30" t="s">
        <v>17</v>
      </c>
      <c r="I14" s="31" t="s">
        <v>22</v>
      </c>
      <c r="J14" s="27" t="s">
        <v>66</v>
      </c>
      <c r="K14" s="31" t="s">
        <v>20</v>
      </c>
      <c r="L14" s="31" t="s">
        <v>67</v>
      </c>
      <c r="M14" s="32">
        <v>80</v>
      </c>
      <c r="N14" s="33">
        <v>57586.14</v>
      </c>
      <c r="O14" s="171"/>
    </row>
    <row r="15" spans="1:15" s="19" customFormat="1" ht="48" hidden="1" x14ac:dyDescent="0.2">
      <c r="A15" s="29" t="s">
        <v>12</v>
      </c>
      <c r="B15" s="30" t="s">
        <v>62</v>
      </c>
      <c r="C15" s="30" t="s">
        <v>63</v>
      </c>
      <c r="D15" s="163" t="s">
        <v>64</v>
      </c>
      <c r="E15" s="163"/>
      <c r="F15" s="30" t="s">
        <v>801</v>
      </c>
      <c r="G15" s="30" t="s">
        <v>16</v>
      </c>
      <c r="H15" s="30" t="s">
        <v>17</v>
      </c>
      <c r="I15" s="31" t="s">
        <v>22</v>
      </c>
      <c r="J15" s="27" t="s">
        <v>68</v>
      </c>
      <c r="K15" s="31" t="s">
        <v>30</v>
      </c>
      <c r="L15" s="31" t="s">
        <v>31</v>
      </c>
      <c r="M15" s="32">
        <v>85</v>
      </c>
      <c r="N15" s="33">
        <v>36059</v>
      </c>
      <c r="O15" s="171"/>
    </row>
    <row r="16" spans="1:15" s="19" customFormat="1" ht="32" hidden="1" x14ac:dyDescent="0.2">
      <c r="A16" s="29" t="s">
        <v>12</v>
      </c>
      <c r="B16" s="30" t="s">
        <v>62</v>
      </c>
      <c r="C16" s="30" t="s">
        <v>63</v>
      </c>
      <c r="D16" s="164" t="s">
        <v>64</v>
      </c>
      <c r="E16" s="164"/>
      <c r="F16" s="30" t="s">
        <v>801</v>
      </c>
      <c r="G16" s="30" t="s">
        <v>16</v>
      </c>
      <c r="H16" s="30" t="s">
        <v>17</v>
      </c>
      <c r="I16" s="31" t="s">
        <v>22</v>
      </c>
      <c r="J16" s="27" t="s">
        <v>69</v>
      </c>
      <c r="K16" s="31" t="s">
        <v>20</v>
      </c>
      <c r="L16" s="31" t="s">
        <v>67</v>
      </c>
      <c r="M16" s="32">
        <v>80</v>
      </c>
      <c r="N16" s="33">
        <v>57515</v>
      </c>
      <c r="O16" s="171"/>
    </row>
    <row r="17" spans="1:15" s="19" customFormat="1" ht="20" hidden="1" customHeight="1" x14ac:dyDescent="0.2">
      <c r="A17" s="29" t="s">
        <v>12</v>
      </c>
      <c r="B17" s="30" t="s">
        <v>78</v>
      </c>
      <c r="C17" s="30" t="s">
        <v>79</v>
      </c>
      <c r="D17" s="162" t="s">
        <v>822</v>
      </c>
      <c r="E17" s="162" t="str">
        <f>VLOOKUP(B17,Description!$A$2:$B$88,2,FALSE)</f>
        <v>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v>
      </c>
      <c r="F17" s="30" t="s">
        <v>802</v>
      </c>
      <c r="G17" s="30" t="s">
        <v>54</v>
      </c>
      <c r="H17" s="30" t="s">
        <v>55</v>
      </c>
      <c r="I17" s="31" t="s">
        <v>18</v>
      </c>
      <c r="J17" s="27" t="s">
        <v>81</v>
      </c>
      <c r="K17" s="31" t="s">
        <v>20</v>
      </c>
      <c r="L17" s="31" t="s">
        <v>82</v>
      </c>
      <c r="M17" s="32">
        <v>80</v>
      </c>
      <c r="N17" s="33">
        <v>58980.480000000003</v>
      </c>
      <c r="O17" s="171">
        <f t="shared" si="0"/>
        <v>165662.70000000001</v>
      </c>
    </row>
    <row r="18" spans="1:15" s="19" customFormat="1" ht="20" hidden="1" customHeight="1" x14ac:dyDescent="0.2">
      <c r="A18" s="29" t="s">
        <v>12</v>
      </c>
      <c r="B18" s="30" t="s">
        <v>78</v>
      </c>
      <c r="C18" s="30" t="s">
        <v>79</v>
      </c>
      <c r="D18" s="163" t="s">
        <v>80</v>
      </c>
      <c r="E18" s="163"/>
      <c r="F18" s="30" t="s">
        <v>802</v>
      </c>
      <c r="G18" s="30" t="s">
        <v>54</v>
      </c>
      <c r="H18" s="30" t="s">
        <v>55</v>
      </c>
      <c r="I18" s="31" t="s">
        <v>22</v>
      </c>
      <c r="J18" s="27" t="s">
        <v>83</v>
      </c>
      <c r="K18" s="31" t="s">
        <v>20</v>
      </c>
      <c r="L18" s="31" t="s">
        <v>21</v>
      </c>
      <c r="M18" s="32">
        <v>80</v>
      </c>
      <c r="N18" s="33">
        <v>48410.22</v>
      </c>
      <c r="O18" s="171"/>
    </row>
    <row r="19" spans="1:15" s="19" customFormat="1" ht="20" hidden="1" customHeight="1" x14ac:dyDescent="0.2">
      <c r="A19" s="29" t="s">
        <v>12</v>
      </c>
      <c r="B19" s="30" t="s">
        <v>78</v>
      </c>
      <c r="C19" s="30" t="s">
        <v>79</v>
      </c>
      <c r="D19" s="163" t="s">
        <v>80</v>
      </c>
      <c r="E19" s="163"/>
      <c r="F19" s="30" t="s">
        <v>802</v>
      </c>
      <c r="G19" s="30" t="s">
        <v>54</v>
      </c>
      <c r="H19" s="30" t="s">
        <v>55</v>
      </c>
      <c r="I19" s="31" t="s">
        <v>22</v>
      </c>
      <c r="J19" s="27" t="s">
        <v>84</v>
      </c>
      <c r="K19" s="31" t="s">
        <v>30</v>
      </c>
      <c r="L19" s="31" t="s">
        <v>31</v>
      </c>
      <c r="M19" s="32">
        <v>85</v>
      </c>
      <c r="N19" s="33">
        <v>29235</v>
      </c>
      <c r="O19" s="171"/>
    </row>
    <row r="20" spans="1:15" s="19" customFormat="1" ht="20" hidden="1" customHeight="1" x14ac:dyDescent="0.2">
      <c r="A20" s="29" t="s">
        <v>12</v>
      </c>
      <c r="B20" s="30" t="s">
        <v>78</v>
      </c>
      <c r="C20" s="30" t="s">
        <v>79</v>
      </c>
      <c r="D20" s="164" t="s">
        <v>80</v>
      </c>
      <c r="E20" s="164"/>
      <c r="F20" s="30" t="s">
        <v>802</v>
      </c>
      <c r="G20" s="30" t="s">
        <v>54</v>
      </c>
      <c r="H20" s="30" t="s">
        <v>55</v>
      </c>
      <c r="I20" s="31" t="s">
        <v>22</v>
      </c>
      <c r="J20" s="27" t="s">
        <v>85</v>
      </c>
      <c r="K20" s="31" t="s">
        <v>24</v>
      </c>
      <c r="L20" s="31" t="s">
        <v>86</v>
      </c>
      <c r="M20" s="32">
        <v>85</v>
      </c>
      <c r="N20" s="33">
        <v>29037</v>
      </c>
      <c r="O20" s="171"/>
    </row>
    <row r="21" spans="1:15" s="19" customFormat="1" ht="40" hidden="1" customHeight="1" x14ac:dyDescent="0.2">
      <c r="A21" s="29" t="s">
        <v>12</v>
      </c>
      <c r="B21" s="30" t="s">
        <v>93</v>
      </c>
      <c r="C21" s="30" t="s">
        <v>94</v>
      </c>
      <c r="D21" s="162" t="s">
        <v>95</v>
      </c>
      <c r="E21" s="162" t="str">
        <f>VLOOKUP(B21,Description!$A$2:$B$88,2,FALSE)</f>
        <v>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v>
      </c>
      <c r="F21" s="30" t="s">
        <v>803</v>
      </c>
      <c r="G21" s="30" t="s">
        <v>42</v>
      </c>
      <c r="H21" s="30" t="s">
        <v>43</v>
      </c>
      <c r="I21" s="31" t="s">
        <v>18</v>
      </c>
      <c r="J21" s="27" t="s">
        <v>83</v>
      </c>
      <c r="K21" s="31" t="s">
        <v>20</v>
      </c>
      <c r="L21" s="31" t="s">
        <v>21</v>
      </c>
      <c r="M21" s="32">
        <v>80</v>
      </c>
      <c r="N21" s="33">
        <v>66480</v>
      </c>
      <c r="O21" s="171">
        <f t="shared" si="0"/>
        <v>197951.96</v>
      </c>
    </row>
    <row r="22" spans="1:15" s="19" customFormat="1" ht="40" hidden="1" customHeight="1" x14ac:dyDescent="0.2">
      <c r="A22" s="29" t="s">
        <v>12</v>
      </c>
      <c r="B22" s="30" t="s">
        <v>93</v>
      </c>
      <c r="C22" s="30" t="s">
        <v>94</v>
      </c>
      <c r="D22" s="163" t="s">
        <v>95</v>
      </c>
      <c r="E22" s="163"/>
      <c r="F22" s="30" t="s">
        <v>803</v>
      </c>
      <c r="G22" s="30" t="s">
        <v>42</v>
      </c>
      <c r="H22" s="30" t="s">
        <v>43</v>
      </c>
      <c r="I22" s="31" t="s">
        <v>22</v>
      </c>
      <c r="J22" s="27" t="s">
        <v>96</v>
      </c>
      <c r="K22" s="31" t="s">
        <v>20</v>
      </c>
      <c r="L22" s="31" t="s">
        <v>35</v>
      </c>
      <c r="M22" s="32">
        <v>80</v>
      </c>
      <c r="N22" s="33">
        <v>57219.96</v>
      </c>
      <c r="O22" s="171"/>
    </row>
    <row r="23" spans="1:15" s="19" customFormat="1" ht="40" hidden="1" customHeight="1" x14ac:dyDescent="0.2">
      <c r="A23" s="29" t="s">
        <v>12</v>
      </c>
      <c r="B23" s="30" t="s">
        <v>93</v>
      </c>
      <c r="C23" s="30" t="s">
        <v>94</v>
      </c>
      <c r="D23" s="163" t="s">
        <v>95</v>
      </c>
      <c r="E23" s="163"/>
      <c r="F23" s="30" t="s">
        <v>803</v>
      </c>
      <c r="G23" s="30" t="s">
        <v>42</v>
      </c>
      <c r="H23" s="30" t="s">
        <v>43</v>
      </c>
      <c r="I23" s="31" t="s">
        <v>22</v>
      </c>
      <c r="J23" s="27" t="s">
        <v>97</v>
      </c>
      <c r="K23" s="31" t="s">
        <v>24</v>
      </c>
      <c r="L23" s="31" t="s">
        <v>25</v>
      </c>
      <c r="M23" s="32">
        <v>85</v>
      </c>
      <c r="N23" s="33">
        <v>38193</v>
      </c>
      <c r="O23" s="171"/>
    </row>
    <row r="24" spans="1:15" s="19" customFormat="1" ht="40" hidden="1" customHeight="1" x14ac:dyDescent="0.2">
      <c r="A24" s="29" t="s">
        <v>12</v>
      </c>
      <c r="B24" s="30" t="s">
        <v>93</v>
      </c>
      <c r="C24" s="30" t="s">
        <v>94</v>
      </c>
      <c r="D24" s="164" t="s">
        <v>95</v>
      </c>
      <c r="E24" s="164"/>
      <c r="F24" s="30" t="s">
        <v>803</v>
      </c>
      <c r="G24" s="30" t="s">
        <v>42</v>
      </c>
      <c r="H24" s="30" t="s">
        <v>43</v>
      </c>
      <c r="I24" s="31" t="s">
        <v>22</v>
      </c>
      <c r="J24" s="27" t="s">
        <v>98</v>
      </c>
      <c r="K24" s="31" t="s">
        <v>30</v>
      </c>
      <c r="L24" s="31" t="s">
        <v>31</v>
      </c>
      <c r="M24" s="32">
        <v>85</v>
      </c>
      <c r="N24" s="33">
        <v>36059</v>
      </c>
      <c r="O24" s="171"/>
    </row>
    <row r="25" spans="1:15" s="19" customFormat="1" ht="48" hidden="1" customHeight="1" x14ac:dyDescent="0.2">
      <c r="A25" s="29" t="s">
        <v>12</v>
      </c>
      <c r="B25" s="30" t="s">
        <v>100</v>
      </c>
      <c r="C25" s="30" t="s">
        <v>101</v>
      </c>
      <c r="D25" s="162" t="s">
        <v>102</v>
      </c>
      <c r="E25" s="162" t="str">
        <f>VLOOKUP(B25,Description!$A$2:$B$88,2,FALSE)</f>
        <v>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v>
      </c>
      <c r="F25" s="30" t="s">
        <v>804</v>
      </c>
      <c r="G25" s="30" t="s">
        <v>38</v>
      </c>
      <c r="H25" s="30" t="s">
        <v>39</v>
      </c>
      <c r="I25" s="31" t="s">
        <v>18</v>
      </c>
      <c r="J25" s="27" t="s">
        <v>103</v>
      </c>
      <c r="K25" s="31" t="s">
        <v>24</v>
      </c>
      <c r="L25" s="31" t="s">
        <v>25</v>
      </c>
      <c r="M25" s="32">
        <v>85</v>
      </c>
      <c r="N25" s="33">
        <v>64486</v>
      </c>
      <c r="O25" s="171">
        <f t="shared" si="0"/>
        <v>185041.22999999998</v>
      </c>
    </row>
    <row r="26" spans="1:15" s="19" customFormat="1" ht="48" hidden="1" customHeight="1" x14ac:dyDescent="0.2">
      <c r="A26" s="29" t="s">
        <v>12</v>
      </c>
      <c r="B26" s="30" t="s">
        <v>100</v>
      </c>
      <c r="C26" s="30" t="s">
        <v>101</v>
      </c>
      <c r="D26" s="163" t="s">
        <v>102</v>
      </c>
      <c r="E26" s="163"/>
      <c r="F26" s="30" t="s">
        <v>804</v>
      </c>
      <c r="G26" s="30" t="s">
        <v>38</v>
      </c>
      <c r="H26" s="30" t="s">
        <v>39</v>
      </c>
      <c r="I26" s="31" t="s">
        <v>22</v>
      </c>
      <c r="J26" s="27" t="s">
        <v>104</v>
      </c>
      <c r="K26" s="31" t="s">
        <v>20</v>
      </c>
      <c r="L26" s="31" t="s">
        <v>67</v>
      </c>
      <c r="M26" s="32">
        <v>80</v>
      </c>
      <c r="N26" s="33">
        <v>52998.18</v>
      </c>
      <c r="O26" s="171"/>
    </row>
    <row r="27" spans="1:15" s="19" customFormat="1" ht="48" hidden="1" customHeight="1" x14ac:dyDescent="0.2">
      <c r="A27" s="29" t="s">
        <v>12</v>
      </c>
      <c r="B27" s="30" t="s">
        <v>100</v>
      </c>
      <c r="C27" s="30" t="s">
        <v>101</v>
      </c>
      <c r="D27" s="163" t="s">
        <v>102</v>
      </c>
      <c r="E27" s="163"/>
      <c r="F27" s="30" t="s">
        <v>804</v>
      </c>
      <c r="G27" s="30" t="s">
        <v>38</v>
      </c>
      <c r="H27" s="30" t="s">
        <v>39</v>
      </c>
      <c r="I27" s="31" t="s">
        <v>22</v>
      </c>
      <c r="J27" s="27" t="s">
        <v>105</v>
      </c>
      <c r="K27" s="31" t="s">
        <v>20</v>
      </c>
      <c r="L27" s="31" t="s">
        <v>35</v>
      </c>
      <c r="M27" s="32">
        <v>80</v>
      </c>
      <c r="N27" s="33">
        <v>33816.050000000003</v>
      </c>
      <c r="O27" s="171"/>
    </row>
    <row r="28" spans="1:15" s="19" customFormat="1" ht="48" hidden="1" customHeight="1" x14ac:dyDescent="0.2">
      <c r="A28" s="29" t="s">
        <v>12</v>
      </c>
      <c r="B28" s="30" t="s">
        <v>100</v>
      </c>
      <c r="C28" s="30" t="s">
        <v>101</v>
      </c>
      <c r="D28" s="164" t="s">
        <v>102</v>
      </c>
      <c r="E28" s="164"/>
      <c r="F28" s="30" t="s">
        <v>804</v>
      </c>
      <c r="G28" s="30" t="s">
        <v>38</v>
      </c>
      <c r="H28" s="30" t="s">
        <v>39</v>
      </c>
      <c r="I28" s="31" t="s">
        <v>22</v>
      </c>
      <c r="J28" s="27" t="s">
        <v>106</v>
      </c>
      <c r="K28" s="31" t="s">
        <v>30</v>
      </c>
      <c r="L28" s="31" t="s">
        <v>31</v>
      </c>
      <c r="M28" s="32">
        <v>85</v>
      </c>
      <c r="N28" s="33">
        <v>33741</v>
      </c>
      <c r="O28" s="171"/>
    </row>
    <row r="29" spans="1:15" s="19" customFormat="1" ht="25" hidden="1" customHeight="1" x14ac:dyDescent="0.2">
      <c r="A29" s="29" t="s">
        <v>12</v>
      </c>
      <c r="B29" s="30" t="s">
        <v>107</v>
      </c>
      <c r="C29" s="30" t="s">
        <v>108</v>
      </c>
      <c r="D29" s="162" t="s">
        <v>109</v>
      </c>
      <c r="E29" s="162" t="str">
        <f>VLOOKUP(B29,Description!$A$2:$B$88,2,FALSE)</f>
        <v>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v>
      </c>
      <c r="F29" s="30" t="s">
        <v>801</v>
      </c>
      <c r="G29" s="30" t="s">
        <v>16</v>
      </c>
      <c r="H29" s="30" t="s">
        <v>17</v>
      </c>
      <c r="I29" s="31" t="s">
        <v>18</v>
      </c>
      <c r="J29" s="27" t="s">
        <v>110</v>
      </c>
      <c r="K29" s="31" t="s">
        <v>20</v>
      </c>
      <c r="L29" s="31" t="s">
        <v>50</v>
      </c>
      <c r="M29" s="32">
        <v>80</v>
      </c>
      <c r="N29" s="33">
        <v>58980.480000000003</v>
      </c>
      <c r="O29" s="171">
        <f t="shared" si="0"/>
        <v>146022.79999999999</v>
      </c>
    </row>
    <row r="30" spans="1:15" s="19" customFormat="1" ht="25" hidden="1" customHeight="1" x14ac:dyDescent="0.2">
      <c r="A30" s="29" t="s">
        <v>12</v>
      </c>
      <c r="B30" s="30" t="s">
        <v>107</v>
      </c>
      <c r="C30" s="30" t="s">
        <v>108</v>
      </c>
      <c r="D30" s="163" t="s">
        <v>109</v>
      </c>
      <c r="E30" s="163"/>
      <c r="F30" s="30" t="s">
        <v>801</v>
      </c>
      <c r="G30" s="30" t="s">
        <v>16</v>
      </c>
      <c r="H30" s="30" t="s">
        <v>17</v>
      </c>
      <c r="I30" s="31" t="s">
        <v>22</v>
      </c>
      <c r="J30" s="27" t="s">
        <v>111</v>
      </c>
      <c r="K30" s="31" t="s">
        <v>20</v>
      </c>
      <c r="L30" s="31" t="s">
        <v>59</v>
      </c>
      <c r="M30" s="32">
        <v>80</v>
      </c>
      <c r="N30" s="33">
        <v>42907.32</v>
      </c>
      <c r="O30" s="171"/>
    </row>
    <row r="31" spans="1:15" s="19" customFormat="1" ht="25" hidden="1" customHeight="1" x14ac:dyDescent="0.2">
      <c r="A31" s="29" t="s">
        <v>12</v>
      </c>
      <c r="B31" s="30" t="s">
        <v>107</v>
      </c>
      <c r="C31" s="30" t="s">
        <v>108</v>
      </c>
      <c r="D31" s="163" t="s">
        <v>109</v>
      </c>
      <c r="E31" s="163"/>
      <c r="F31" s="30" t="s">
        <v>801</v>
      </c>
      <c r="G31" s="30" t="s">
        <v>16</v>
      </c>
      <c r="H31" s="30" t="s">
        <v>17</v>
      </c>
      <c r="I31" s="31" t="s">
        <v>22</v>
      </c>
      <c r="J31" s="27" t="s">
        <v>112</v>
      </c>
      <c r="K31" s="31" t="s">
        <v>24</v>
      </c>
      <c r="L31" s="31" t="s">
        <v>113</v>
      </c>
      <c r="M31" s="32">
        <v>85</v>
      </c>
      <c r="N31" s="33">
        <v>23143</v>
      </c>
      <c r="O31" s="171"/>
    </row>
    <row r="32" spans="1:15" s="19" customFormat="1" ht="25" hidden="1" customHeight="1" x14ac:dyDescent="0.2">
      <c r="A32" s="29" t="s">
        <v>12</v>
      </c>
      <c r="B32" s="30" t="s">
        <v>107</v>
      </c>
      <c r="C32" s="30" t="s">
        <v>108</v>
      </c>
      <c r="D32" s="164" t="s">
        <v>109</v>
      </c>
      <c r="E32" s="164"/>
      <c r="F32" s="30" t="s">
        <v>801</v>
      </c>
      <c r="G32" s="30" t="s">
        <v>16</v>
      </c>
      <c r="H32" s="30" t="s">
        <v>17</v>
      </c>
      <c r="I32" s="31" t="s">
        <v>22</v>
      </c>
      <c r="J32" s="27" t="s">
        <v>114</v>
      </c>
      <c r="K32" s="31" t="s">
        <v>30</v>
      </c>
      <c r="L32" s="31" t="s">
        <v>31</v>
      </c>
      <c r="M32" s="32">
        <v>85</v>
      </c>
      <c r="N32" s="33">
        <v>20992</v>
      </c>
      <c r="O32" s="171"/>
    </row>
    <row r="33" spans="1:15" s="19" customFormat="1" ht="25" hidden="1" customHeight="1" x14ac:dyDescent="0.2">
      <c r="A33" s="29" t="s">
        <v>12</v>
      </c>
      <c r="B33" s="30" t="s">
        <v>115</v>
      </c>
      <c r="C33" s="30" t="s">
        <v>116</v>
      </c>
      <c r="D33" s="162" t="s">
        <v>117</v>
      </c>
      <c r="E33" s="162" t="str">
        <f>VLOOKUP(B33,Description!$A$2:$B$88,2,FALSE)</f>
        <v>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v>
      </c>
      <c r="F33" s="30" t="s">
        <v>801</v>
      </c>
      <c r="G33" s="30" t="s">
        <v>16</v>
      </c>
      <c r="H33" s="30" t="s">
        <v>17</v>
      </c>
      <c r="I33" s="31" t="s">
        <v>18</v>
      </c>
      <c r="J33" s="27" t="s">
        <v>118</v>
      </c>
      <c r="K33" s="31" t="s">
        <v>20</v>
      </c>
      <c r="L33" s="31" t="s">
        <v>21</v>
      </c>
      <c r="M33" s="32">
        <v>80</v>
      </c>
      <c r="N33" s="33">
        <v>63497.04</v>
      </c>
      <c r="O33" s="171">
        <f t="shared" si="0"/>
        <v>162348.91999999998</v>
      </c>
    </row>
    <row r="34" spans="1:15" s="19" customFormat="1" ht="25" hidden="1" customHeight="1" x14ac:dyDescent="0.2">
      <c r="A34" s="29" t="s">
        <v>12</v>
      </c>
      <c r="B34" s="30" t="s">
        <v>115</v>
      </c>
      <c r="C34" s="30" t="s">
        <v>116</v>
      </c>
      <c r="D34" s="163"/>
      <c r="E34" s="163"/>
      <c r="F34" s="30" t="s">
        <v>801</v>
      </c>
      <c r="G34" s="30" t="s">
        <v>16</v>
      </c>
      <c r="H34" s="30" t="s">
        <v>17</v>
      </c>
      <c r="I34" s="31" t="s">
        <v>22</v>
      </c>
      <c r="J34" s="27" t="s">
        <v>119</v>
      </c>
      <c r="K34" s="31" t="s">
        <v>20</v>
      </c>
      <c r="L34" s="31" t="s">
        <v>35</v>
      </c>
      <c r="M34" s="32">
        <v>80</v>
      </c>
      <c r="N34" s="33">
        <v>24422.880000000001</v>
      </c>
      <c r="O34" s="171"/>
    </row>
    <row r="35" spans="1:15" s="19" customFormat="1" ht="25" hidden="1" customHeight="1" x14ac:dyDescent="0.2">
      <c r="A35" s="29" t="s">
        <v>12</v>
      </c>
      <c r="B35" s="30" t="s">
        <v>115</v>
      </c>
      <c r="C35" s="30" t="s">
        <v>116</v>
      </c>
      <c r="D35" s="163"/>
      <c r="E35" s="163"/>
      <c r="F35" s="30" t="s">
        <v>801</v>
      </c>
      <c r="G35" s="30" t="s">
        <v>16</v>
      </c>
      <c r="H35" s="30" t="s">
        <v>17</v>
      </c>
      <c r="I35" s="31" t="s">
        <v>22</v>
      </c>
      <c r="J35" s="27" t="s">
        <v>120</v>
      </c>
      <c r="K35" s="31" t="s">
        <v>24</v>
      </c>
      <c r="L35" s="31" t="s">
        <v>25</v>
      </c>
      <c r="M35" s="32">
        <v>85</v>
      </c>
      <c r="N35" s="33">
        <v>30294</v>
      </c>
      <c r="O35" s="171"/>
    </row>
    <row r="36" spans="1:15" s="19" customFormat="1" ht="25" hidden="1" customHeight="1" x14ac:dyDescent="0.2">
      <c r="A36" s="29" t="s">
        <v>12</v>
      </c>
      <c r="B36" s="30" t="s">
        <v>115</v>
      </c>
      <c r="C36" s="30" t="s">
        <v>116</v>
      </c>
      <c r="D36" s="163"/>
      <c r="E36" s="163"/>
      <c r="F36" s="30" t="s">
        <v>801</v>
      </c>
      <c r="G36" s="30" t="s">
        <v>16</v>
      </c>
      <c r="H36" s="30" t="s">
        <v>17</v>
      </c>
      <c r="I36" s="31" t="s">
        <v>22</v>
      </c>
      <c r="J36" s="27" t="s">
        <v>60</v>
      </c>
      <c r="K36" s="31" t="s">
        <v>24</v>
      </c>
      <c r="L36" s="31" t="s">
        <v>61</v>
      </c>
      <c r="M36" s="32">
        <v>85</v>
      </c>
      <c r="N36" s="33">
        <v>23143</v>
      </c>
      <c r="O36" s="171"/>
    </row>
    <row r="37" spans="1:15" s="19" customFormat="1" ht="25" hidden="1" customHeight="1" x14ac:dyDescent="0.2">
      <c r="A37" s="29" t="s">
        <v>12</v>
      </c>
      <c r="B37" s="30" t="s">
        <v>115</v>
      </c>
      <c r="C37" s="30" t="s">
        <v>116</v>
      </c>
      <c r="D37" s="164"/>
      <c r="E37" s="164"/>
      <c r="F37" s="30" t="s">
        <v>801</v>
      </c>
      <c r="G37" s="30" t="s">
        <v>16</v>
      </c>
      <c r="H37" s="30" t="s">
        <v>17</v>
      </c>
      <c r="I37" s="31" t="s">
        <v>22</v>
      </c>
      <c r="J37" s="27" t="s">
        <v>121</v>
      </c>
      <c r="K37" s="31" t="s">
        <v>30</v>
      </c>
      <c r="L37" s="31" t="s">
        <v>31</v>
      </c>
      <c r="M37" s="32">
        <v>85</v>
      </c>
      <c r="N37" s="33">
        <v>20992</v>
      </c>
      <c r="O37" s="171"/>
    </row>
    <row r="38" spans="1:15" s="19" customFormat="1" ht="40" customHeight="1" x14ac:dyDescent="0.2">
      <c r="A38" s="29" t="s">
        <v>12</v>
      </c>
      <c r="B38" s="30" t="s">
        <v>131</v>
      </c>
      <c r="C38" s="30" t="s">
        <v>132</v>
      </c>
      <c r="D38" s="162" t="s">
        <v>133</v>
      </c>
      <c r="E38" s="162" t="str">
        <f>VLOOKUP(B38,Description!$A$2:$B$88,2,FALSE)</f>
        <v>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v>
      </c>
      <c r="F38" s="30" t="s">
        <v>805</v>
      </c>
      <c r="G38" s="30" t="s">
        <v>73</v>
      </c>
      <c r="H38" s="30" t="s">
        <v>74</v>
      </c>
      <c r="I38" s="31" t="s">
        <v>18</v>
      </c>
      <c r="J38" s="27" t="s">
        <v>134</v>
      </c>
      <c r="K38" s="31" t="s">
        <v>20</v>
      </c>
      <c r="L38" s="31" t="s">
        <v>50</v>
      </c>
      <c r="M38" s="32">
        <v>80</v>
      </c>
      <c r="N38" s="33">
        <v>39785.1</v>
      </c>
      <c r="O38" s="171">
        <f t="shared" si="0"/>
        <v>132102.48000000001</v>
      </c>
    </row>
    <row r="39" spans="1:15" s="19" customFormat="1" ht="40" customHeight="1" x14ac:dyDescent="0.2">
      <c r="A39" s="29" t="s">
        <v>12</v>
      </c>
      <c r="B39" s="30" t="s">
        <v>131</v>
      </c>
      <c r="C39" s="30" t="s">
        <v>132</v>
      </c>
      <c r="D39" s="163" t="s">
        <v>133</v>
      </c>
      <c r="E39" s="163"/>
      <c r="F39" s="30" t="s">
        <v>805</v>
      </c>
      <c r="G39" s="30" t="s">
        <v>73</v>
      </c>
      <c r="H39" s="30" t="s">
        <v>74</v>
      </c>
      <c r="I39" s="31" t="s">
        <v>22</v>
      </c>
      <c r="J39" s="27" t="s">
        <v>135</v>
      </c>
      <c r="K39" s="31" t="s">
        <v>24</v>
      </c>
      <c r="L39" s="31" t="s">
        <v>25</v>
      </c>
      <c r="M39" s="32">
        <v>85</v>
      </c>
      <c r="N39" s="33">
        <v>37063</v>
      </c>
      <c r="O39" s="171"/>
    </row>
    <row r="40" spans="1:15" s="19" customFormat="1" ht="40" customHeight="1" x14ac:dyDescent="0.2">
      <c r="A40" s="29" t="s">
        <v>12</v>
      </c>
      <c r="B40" s="30" t="s">
        <v>131</v>
      </c>
      <c r="C40" s="30" t="s">
        <v>132</v>
      </c>
      <c r="D40" s="163" t="s">
        <v>133</v>
      </c>
      <c r="E40" s="163"/>
      <c r="F40" s="30" t="s">
        <v>805</v>
      </c>
      <c r="G40" s="30" t="s">
        <v>73</v>
      </c>
      <c r="H40" s="30" t="s">
        <v>74</v>
      </c>
      <c r="I40" s="31" t="s">
        <v>22</v>
      </c>
      <c r="J40" s="27" t="s">
        <v>136</v>
      </c>
      <c r="K40" s="31" t="s">
        <v>30</v>
      </c>
      <c r="L40" s="31" t="s">
        <v>31</v>
      </c>
      <c r="M40" s="32">
        <v>85</v>
      </c>
      <c r="N40" s="33">
        <v>12749</v>
      </c>
      <c r="O40" s="171"/>
    </row>
    <row r="41" spans="1:15" s="19" customFormat="1" ht="40" customHeight="1" x14ac:dyDescent="0.2">
      <c r="A41" s="29" t="s">
        <v>12</v>
      </c>
      <c r="B41" s="30" t="s">
        <v>131</v>
      </c>
      <c r="C41" s="30" t="s">
        <v>132</v>
      </c>
      <c r="D41" s="163" t="s">
        <v>133</v>
      </c>
      <c r="E41" s="163"/>
      <c r="F41" s="30" t="s">
        <v>805</v>
      </c>
      <c r="G41" s="30" t="s">
        <v>73</v>
      </c>
      <c r="H41" s="30" t="s">
        <v>74</v>
      </c>
      <c r="I41" s="31" t="s">
        <v>22</v>
      </c>
      <c r="J41" s="27" t="s">
        <v>137</v>
      </c>
      <c r="K41" s="31" t="s">
        <v>30</v>
      </c>
      <c r="L41" s="31" t="s">
        <v>31</v>
      </c>
      <c r="M41" s="32">
        <v>85</v>
      </c>
      <c r="N41" s="33">
        <v>23310</v>
      </c>
      <c r="O41" s="171"/>
    </row>
    <row r="42" spans="1:15" s="19" customFormat="1" ht="40" customHeight="1" x14ac:dyDescent="0.2">
      <c r="A42" s="29" t="s">
        <v>12</v>
      </c>
      <c r="B42" s="30" t="s">
        <v>131</v>
      </c>
      <c r="C42" s="30" t="s">
        <v>132</v>
      </c>
      <c r="D42" s="164" t="s">
        <v>133</v>
      </c>
      <c r="E42" s="164"/>
      <c r="F42" s="30" t="s">
        <v>805</v>
      </c>
      <c r="G42" s="30" t="s">
        <v>73</v>
      </c>
      <c r="H42" s="30" t="s">
        <v>74</v>
      </c>
      <c r="I42" s="31" t="s">
        <v>22</v>
      </c>
      <c r="J42" s="27" t="s">
        <v>138</v>
      </c>
      <c r="K42" s="31" t="s">
        <v>20</v>
      </c>
      <c r="L42" s="31" t="s">
        <v>35</v>
      </c>
      <c r="M42" s="32">
        <v>80</v>
      </c>
      <c r="N42" s="33">
        <v>19195.38</v>
      </c>
      <c r="O42" s="171"/>
    </row>
    <row r="43" spans="1:15" s="19" customFormat="1" ht="30" hidden="1" customHeight="1" x14ac:dyDescent="0.2">
      <c r="A43" s="29" t="s">
        <v>12</v>
      </c>
      <c r="B43" s="30" t="s">
        <v>140</v>
      </c>
      <c r="C43" s="30" t="s">
        <v>141</v>
      </c>
      <c r="D43" s="162" t="s">
        <v>142</v>
      </c>
      <c r="E43" s="162" t="str">
        <f>VLOOKUP(B43,Description!$A$2:$B$88,2,FALSE)</f>
        <v>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v>
      </c>
      <c r="F43" s="30" t="s">
        <v>802</v>
      </c>
      <c r="G43" s="30" t="s">
        <v>54</v>
      </c>
      <c r="H43" s="30" t="s">
        <v>55</v>
      </c>
      <c r="I43" s="31" t="s">
        <v>18</v>
      </c>
      <c r="J43" s="27" t="s">
        <v>143</v>
      </c>
      <c r="K43" s="31" t="s">
        <v>20</v>
      </c>
      <c r="L43" s="31" t="s">
        <v>21</v>
      </c>
      <c r="M43" s="32">
        <v>80</v>
      </c>
      <c r="N43" s="33">
        <v>73587.899999999994</v>
      </c>
      <c r="O43" s="171">
        <f t="shared" si="0"/>
        <v>195660.7</v>
      </c>
    </row>
    <row r="44" spans="1:15" s="19" customFormat="1" ht="30" hidden="1" customHeight="1" x14ac:dyDescent="0.2">
      <c r="A44" s="29" t="s">
        <v>12</v>
      </c>
      <c r="B44" s="30" t="s">
        <v>140</v>
      </c>
      <c r="C44" s="30" t="s">
        <v>141</v>
      </c>
      <c r="D44" s="163" t="s">
        <v>142</v>
      </c>
      <c r="E44" s="163"/>
      <c r="F44" s="30" t="s">
        <v>802</v>
      </c>
      <c r="G44" s="30" t="s">
        <v>54</v>
      </c>
      <c r="H44" s="30" t="s">
        <v>55</v>
      </c>
      <c r="I44" s="31" t="s">
        <v>22</v>
      </c>
      <c r="J44" s="27" t="s">
        <v>144</v>
      </c>
      <c r="K44" s="31" t="s">
        <v>20</v>
      </c>
      <c r="L44" s="31" t="s">
        <v>35</v>
      </c>
      <c r="M44" s="32">
        <v>80</v>
      </c>
      <c r="N44" s="33">
        <v>33802.800000000003</v>
      </c>
      <c r="O44" s="171"/>
    </row>
    <row r="45" spans="1:15" s="19" customFormat="1" ht="30" hidden="1" customHeight="1" x14ac:dyDescent="0.2">
      <c r="A45" s="29" t="s">
        <v>12</v>
      </c>
      <c r="B45" s="30" t="s">
        <v>140</v>
      </c>
      <c r="C45" s="30" t="s">
        <v>141</v>
      </c>
      <c r="D45" s="163" t="s">
        <v>142</v>
      </c>
      <c r="E45" s="163"/>
      <c r="F45" s="30" t="s">
        <v>802</v>
      </c>
      <c r="G45" s="30" t="s">
        <v>54</v>
      </c>
      <c r="H45" s="30" t="s">
        <v>55</v>
      </c>
      <c r="I45" s="31" t="s">
        <v>22</v>
      </c>
      <c r="J45" s="27" t="s">
        <v>145</v>
      </c>
      <c r="K45" s="31" t="s">
        <v>24</v>
      </c>
      <c r="L45" s="31" t="s">
        <v>25</v>
      </c>
      <c r="M45" s="32">
        <v>85</v>
      </c>
      <c r="N45" s="33">
        <v>46286</v>
      </c>
      <c r="O45" s="171"/>
    </row>
    <row r="46" spans="1:15" s="19" customFormat="1" ht="30" hidden="1" customHeight="1" x14ac:dyDescent="0.2">
      <c r="A46" s="29" t="s">
        <v>12</v>
      </c>
      <c r="B46" s="30" t="s">
        <v>140</v>
      </c>
      <c r="C46" s="30" t="s">
        <v>141</v>
      </c>
      <c r="D46" s="164" t="s">
        <v>142</v>
      </c>
      <c r="E46" s="164"/>
      <c r="F46" s="30" t="s">
        <v>802</v>
      </c>
      <c r="G46" s="30" t="s">
        <v>54</v>
      </c>
      <c r="H46" s="30" t="s">
        <v>55</v>
      </c>
      <c r="I46" s="31" t="s">
        <v>22</v>
      </c>
      <c r="J46" s="27" t="s">
        <v>146</v>
      </c>
      <c r="K46" s="31" t="s">
        <v>30</v>
      </c>
      <c r="L46" s="31" t="s">
        <v>31</v>
      </c>
      <c r="M46" s="32">
        <v>85</v>
      </c>
      <c r="N46" s="33">
        <v>41984</v>
      </c>
      <c r="O46" s="171"/>
    </row>
    <row r="47" spans="1:15" s="19" customFormat="1" ht="25" hidden="1" customHeight="1" x14ac:dyDescent="0.2">
      <c r="A47" s="29" t="s">
        <v>12</v>
      </c>
      <c r="B47" s="30" t="s">
        <v>147</v>
      </c>
      <c r="C47" s="30" t="s">
        <v>148</v>
      </c>
      <c r="D47" s="162" t="s">
        <v>149</v>
      </c>
      <c r="E47" s="162" t="str">
        <f>VLOOKUP(B47,Description!$A$2:$B$88,2,FALSE)</f>
        <v>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v>
      </c>
      <c r="F47" s="30" t="s">
        <v>803</v>
      </c>
      <c r="G47" s="30" t="s">
        <v>36</v>
      </c>
      <c r="H47" s="30" t="s">
        <v>37</v>
      </c>
      <c r="I47" s="31" t="s">
        <v>18</v>
      </c>
      <c r="J47" s="27" t="s">
        <v>150</v>
      </c>
      <c r="K47" s="31" t="s">
        <v>20</v>
      </c>
      <c r="L47" s="31" t="s">
        <v>21</v>
      </c>
      <c r="M47" s="32">
        <v>80</v>
      </c>
      <c r="N47" s="33">
        <v>39785.1</v>
      </c>
      <c r="O47" s="171">
        <f t="shared" si="0"/>
        <v>163987.48000000001</v>
      </c>
    </row>
    <row r="48" spans="1:15" s="19" customFormat="1" ht="25" hidden="1" customHeight="1" x14ac:dyDescent="0.2">
      <c r="A48" s="29" t="s">
        <v>12</v>
      </c>
      <c r="B48" s="30" t="s">
        <v>147</v>
      </c>
      <c r="C48" s="30" t="s">
        <v>148</v>
      </c>
      <c r="D48" s="163"/>
      <c r="E48" s="163"/>
      <c r="F48" s="30" t="s">
        <v>803</v>
      </c>
      <c r="G48" s="30" t="s">
        <v>36</v>
      </c>
      <c r="H48" s="30" t="s">
        <v>37</v>
      </c>
      <c r="I48" s="31" t="s">
        <v>22</v>
      </c>
      <c r="J48" s="27" t="s">
        <v>151</v>
      </c>
      <c r="K48" s="31" t="s">
        <v>24</v>
      </c>
      <c r="L48" s="31" t="s">
        <v>25</v>
      </c>
      <c r="M48" s="32">
        <v>85</v>
      </c>
      <c r="N48" s="33">
        <v>31416</v>
      </c>
      <c r="O48" s="171"/>
    </row>
    <row r="49" spans="1:15" s="19" customFormat="1" ht="25" hidden="1" customHeight="1" x14ac:dyDescent="0.2">
      <c r="A49" s="29" t="s">
        <v>12</v>
      </c>
      <c r="B49" s="30" t="s">
        <v>147</v>
      </c>
      <c r="C49" s="30" t="s">
        <v>148</v>
      </c>
      <c r="D49" s="163"/>
      <c r="E49" s="163"/>
      <c r="F49" s="30" t="s">
        <v>803</v>
      </c>
      <c r="G49" s="30" t="s">
        <v>36</v>
      </c>
      <c r="H49" s="30" t="s">
        <v>37</v>
      </c>
      <c r="I49" s="31" t="s">
        <v>22</v>
      </c>
      <c r="J49" s="27" t="s">
        <v>152</v>
      </c>
      <c r="K49" s="31" t="s">
        <v>20</v>
      </c>
      <c r="L49" s="31" t="s">
        <v>153</v>
      </c>
      <c r="M49" s="32">
        <v>80</v>
      </c>
      <c r="N49" s="33">
        <v>28897.62</v>
      </c>
      <c r="O49" s="171"/>
    </row>
    <row r="50" spans="1:15" s="19" customFormat="1" ht="25" hidden="1" customHeight="1" x14ac:dyDescent="0.2">
      <c r="A50" s="29" t="s">
        <v>12</v>
      </c>
      <c r="B50" s="30" t="s">
        <v>147</v>
      </c>
      <c r="C50" s="30" t="s">
        <v>148</v>
      </c>
      <c r="D50" s="163"/>
      <c r="E50" s="163"/>
      <c r="F50" s="30" t="s">
        <v>803</v>
      </c>
      <c r="G50" s="30" t="s">
        <v>36</v>
      </c>
      <c r="H50" s="30" t="s">
        <v>37</v>
      </c>
      <c r="I50" s="31" t="s">
        <v>22</v>
      </c>
      <c r="J50" s="27" t="s">
        <v>154</v>
      </c>
      <c r="K50" s="31" t="s">
        <v>30</v>
      </c>
      <c r="L50" s="31" t="s">
        <v>31</v>
      </c>
      <c r="M50" s="32">
        <v>85</v>
      </c>
      <c r="N50" s="33">
        <v>25498</v>
      </c>
      <c r="O50" s="171"/>
    </row>
    <row r="51" spans="1:15" s="19" customFormat="1" ht="25" hidden="1" customHeight="1" x14ac:dyDescent="0.2">
      <c r="A51" s="29" t="s">
        <v>12</v>
      </c>
      <c r="B51" s="30" t="s">
        <v>147</v>
      </c>
      <c r="C51" s="30" t="s">
        <v>148</v>
      </c>
      <c r="D51" s="164"/>
      <c r="E51" s="164"/>
      <c r="F51" s="30" t="s">
        <v>803</v>
      </c>
      <c r="G51" s="30" t="s">
        <v>36</v>
      </c>
      <c r="H51" s="30" t="s">
        <v>37</v>
      </c>
      <c r="I51" s="31" t="s">
        <v>22</v>
      </c>
      <c r="J51" s="27" t="s">
        <v>155</v>
      </c>
      <c r="K51" s="31" t="s">
        <v>20</v>
      </c>
      <c r="L51" s="31" t="s">
        <v>21</v>
      </c>
      <c r="M51" s="32">
        <v>80</v>
      </c>
      <c r="N51" s="33">
        <v>38390.76</v>
      </c>
      <c r="O51" s="171"/>
    </row>
    <row r="52" spans="1:15" s="19" customFormat="1" ht="25" customHeight="1" x14ac:dyDescent="0.2">
      <c r="A52" s="29" t="s">
        <v>12</v>
      </c>
      <c r="B52" s="30" t="s">
        <v>157</v>
      </c>
      <c r="C52" s="30" t="s">
        <v>158</v>
      </c>
      <c r="D52" s="162" t="s">
        <v>159</v>
      </c>
      <c r="E52" s="162" t="str">
        <f>VLOOKUP(B52,Description!$A$2:$B$88,2,FALSE)</f>
        <v>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v>
      </c>
      <c r="F52" s="30" t="s">
        <v>805</v>
      </c>
      <c r="G52" s="30" t="s">
        <v>46</v>
      </c>
      <c r="H52" s="30" t="s">
        <v>47</v>
      </c>
      <c r="I52" s="31" t="s">
        <v>18</v>
      </c>
      <c r="J52" s="27" t="s">
        <v>160</v>
      </c>
      <c r="K52" s="31" t="s">
        <v>20</v>
      </c>
      <c r="L52" s="31" t="s">
        <v>35</v>
      </c>
      <c r="M52" s="32">
        <v>80</v>
      </c>
      <c r="N52" s="33">
        <v>59004.08</v>
      </c>
      <c r="O52" s="171">
        <f t="shared" si="0"/>
        <v>163168.4</v>
      </c>
    </row>
    <row r="53" spans="1:15" s="19" customFormat="1" ht="25" customHeight="1" x14ac:dyDescent="0.2">
      <c r="A53" s="29" t="s">
        <v>12</v>
      </c>
      <c r="B53" s="30" t="s">
        <v>157</v>
      </c>
      <c r="C53" s="30" t="s">
        <v>158</v>
      </c>
      <c r="D53" s="163" t="s">
        <v>159</v>
      </c>
      <c r="E53" s="163"/>
      <c r="F53" s="30" t="s">
        <v>805</v>
      </c>
      <c r="G53" s="30" t="s">
        <v>46</v>
      </c>
      <c r="H53" s="30" t="s">
        <v>47</v>
      </c>
      <c r="I53" s="31" t="s">
        <v>22</v>
      </c>
      <c r="J53" s="27" t="s">
        <v>56</v>
      </c>
      <c r="K53" s="31" t="s">
        <v>30</v>
      </c>
      <c r="L53" s="31" t="s">
        <v>31</v>
      </c>
      <c r="M53" s="32">
        <v>85</v>
      </c>
      <c r="N53" s="33">
        <v>33741</v>
      </c>
      <c r="O53" s="171"/>
    </row>
    <row r="54" spans="1:15" s="19" customFormat="1" ht="25" customHeight="1" x14ac:dyDescent="0.2">
      <c r="A54" s="29" t="s">
        <v>12</v>
      </c>
      <c r="B54" s="30" t="s">
        <v>157</v>
      </c>
      <c r="C54" s="30" t="s">
        <v>158</v>
      </c>
      <c r="D54" s="163" t="s">
        <v>159</v>
      </c>
      <c r="E54" s="163"/>
      <c r="F54" s="30" t="s">
        <v>805</v>
      </c>
      <c r="G54" s="30" t="s">
        <v>46</v>
      </c>
      <c r="H54" s="30" t="s">
        <v>47</v>
      </c>
      <c r="I54" s="31" t="s">
        <v>22</v>
      </c>
      <c r="J54" s="27" t="s">
        <v>103</v>
      </c>
      <c r="K54" s="31" t="s">
        <v>24</v>
      </c>
      <c r="L54" s="31" t="s">
        <v>25</v>
      </c>
      <c r="M54" s="32">
        <v>85</v>
      </c>
      <c r="N54" s="33">
        <v>36607</v>
      </c>
      <c r="O54" s="171"/>
    </row>
    <row r="55" spans="1:15" s="19" customFormat="1" ht="25" customHeight="1" x14ac:dyDescent="0.2">
      <c r="A55" s="29" t="s">
        <v>12</v>
      </c>
      <c r="B55" s="30" t="s">
        <v>157</v>
      </c>
      <c r="C55" s="30" t="s">
        <v>158</v>
      </c>
      <c r="D55" s="164" t="s">
        <v>159</v>
      </c>
      <c r="E55" s="164"/>
      <c r="F55" s="30" t="s">
        <v>805</v>
      </c>
      <c r="G55" s="30" t="s">
        <v>46</v>
      </c>
      <c r="H55" s="30" t="s">
        <v>47</v>
      </c>
      <c r="I55" s="31" t="s">
        <v>22</v>
      </c>
      <c r="J55" s="27" t="s">
        <v>161</v>
      </c>
      <c r="K55" s="31" t="s">
        <v>20</v>
      </c>
      <c r="L55" s="31" t="s">
        <v>67</v>
      </c>
      <c r="M55" s="32">
        <v>80</v>
      </c>
      <c r="N55" s="33">
        <v>33816.32</v>
      </c>
      <c r="O55" s="171"/>
    </row>
    <row r="56" spans="1:15" s="19" customFormat="1" ht="16" hidden="1" x14ac:dyDescent="0.2">
      <c r="A56" s="29" t="s">
        <v>12</v>
      </c>
      <c r="B56" s="30" t="s">
        <v>162</v>
      </c>
      <c r="C56" s="30" t="s">
        <v>163</v>
      </c>
      <c r="D56" s="162" t="s">
        <v>164</v>
      </c>
      <c r="E56" s="162" t="str">
        <f>VLOOKUP(B56,Description!$A$2:$B$88,2,FALSE)</f>
        <v>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v>
      </c>
      <c r="F56" s="30" t="s">
        <v>804</v>
      </c>
      <c r="G56" s="30" t="s">
        <v>38</v>
      </c>
      <c r="H56" s="30" t="s">
        <v>39</v>
      </c>
      <c r="I56" s="31" t="s">
        <v>18</v>
      </c>
      <c r="J56" s="27" t="s">
        <v>165</v>
      </c>
      <c r="K56" s="31" t="s">
        <v>20</v>
      </c>
      <c r="L56" s="31" t="s">
        <v>67</v>
      </c>
      <c r="M56" s="32">
        <v>80</v>
      </c>
      <c r="N56" s="33">
        <v>72601.56</v>
      </c>
      <c r="O56" s="171">
        <f t="shared" si="0"/>
        <v>186952.91999999998</v>
      </c>
    </row>
    <row r="57" spans="1:15" s="19" customFormat="1" ht="16" hidden="1" x14ac:dyDescent="0.2">
      <c r="A57" s="29" t="s">
        <v>12</v>
      </c>
      <c r="B57" s="30" t="s">
        <v>162</v>
      </c>
      <c r="C57" s="30" t="s">
        <v>163</v>
      </c>
      <c r="D57" s="163" t="s">
        <v>164</v>
      </c>
      <c r="E57" s="163"/>
      <c r="F57" s="30" t="s">
        <v>804</v>
      </c>
      <c r="G57" s="30" t="s">
        <v>38</v>
      </c>
      <c r="H57" s="30" t="s">
        <v>39</v>
      </c>
      <c r="I57" s="31" t="s">
        <v>22</v>
      </c>
      <c r="J57" s="27" t="s">
        <v>90</v>
      </c>
      <c r="K57" s="31" t="s">
        <v>20</v>
      </c>
      <c r="L57" s="31" t="s">
        <v>35</v>
      </c>
      <c r="M57" s="32">
        <v>80</v>
      </c>
      <c r="N57" s="33">
        <v>38319.360000000001</v>
      </c>
      <c r="O57" s="171"/>
    </row>
    <row r="58" spans="1:15" s="19" customFormat="1" ht="16" hidden="1" x14ac:dyDescent="0.2">
      <c r="A58" s="29" t="s">
        <v>12</v>
      </c>
      <c r="B58" s="30" t="s">
        <v>162</v>
      </c>
      <c r="C58" s="30" t="s">
        <v>163</v>
      </c>
      <c r="D58" s="163" t="s">
        <v>164</v>
      </c>
      <c r="E58" s="163"/>
      <c r="F58" s="30" t="s">
        <v>804</v>
      </c>
      <c r="G58" s="30" t="s">
        <v>38</v>
      </c>
      <c r="H58" s="30" t="s">
        <v>39</v>
      </c>
      <c r="I58" s="31" t="s">
        <v>22</v>
      </c>
      <c r="J58" s="27" t="s">
        <v>166</v>
      </c>
      <c r="K58" s="31" t="s">
        <v>24</v>
      </c>
      <c r="L58" s="31" t="s">
        <v>25</v>
      </c>
      <c r="M58" s="32">
        <v>85</v>
      </c>
      <c r="N58" s="33">
        <v>39973</v>
      </c>
      <c r="O58" s="171"/>
    </row>
    <row r="59" spans="1:15" s="19" customFormat="1" ht="16" hidden="1" x14ac:dyDescent="0.2">
      <c r="A59" s="29" t="s">
        <v>12</v>
      </c>
      <c r="B59" s="30" t="s">
        <v>162</v>
      </c>
      <c r="C59" s="30" t="s">
        <v>163</v>
      </c>
      <c r="D59" s="164" t="s">
        <v>164</v>
      </c>
      <c r="E59" s="164"/>
      <c r="F59" s="30" t="s">
        <v>804</v>
      </c>
      <c r="G59" s="30" t="s">
        <v>38</v>
      </c>
      <c r="H59" s="30" t="s">
        <v>39</v>
      </c>
      <c r="I59" s="31" t="s">
        <v>22</v>
      </c>
      <c r="J59" s="27" t="s">
        <v>167</v>
      </c>
      <c r="K59" s="31" t="s">
        <v>30</v>
      </c>
      <c r="L59" s="31" t="s">
        <v>31</v>
      </c>
      <c r="M59" s="32">
        <v>85</v>
      </c>
      <c r="N59" s="33">
        <v>36059</v>
      </c>
      <c r="O59" s="171"/>
    </row>
    <row r="60" spans="1:15" s="19" customFormat="1" ht="16" hidden="1" x14ac:dyDescent="0.2">
      <c r="A60" s="29" t="s">
        <v>12</v>
      </c>
      <c r="B60" s="30" t="s">
        <v>173</v>
      </c>
      <c r="C60" s="30" t="s">
        <v>174</v>
      </c>
      <c r="D60" s="162" t="s">
        <v>175</v>
      </c>
      <c r="E60" s="162" t="str">
        <f>VLOOKUP(B60,Description!$A$2:$B$88,2,FALSE)</f>
        <v>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v>
      </c>
      <c r="F60" s="30" t="s">
        <v>801</v>
      </c>
      <c r="G60" s="30" t="s">
        <v>16</v>
      </c>
      <c r="H60" s="30" t="s">
        <v>17</v>
      </c>
      <c r="I60" s="31" t="s">
        <v>18</v>
      </c>
      <c r="J60" s="27" t="s">
        <v>103</v>
      </c>
      <c r="K60" s="31" t="s">
        <v>24</v>
      </c>
      <c r="L60" s="31" t="s">
        <v>25</v>
      </c>
      <c r="M60" s="32">
        <v>85</v>
      </c>
      <c r="N60" s="33">
        <v>42472</v>
      </c>
      <c r="O60" s="171">
        <f t="shared" si="0"/>
        <v>195635.93000000002</v>
      </c>
    </row>
    <row r="61" spans="1:15" s="19" customFormat="1" ht="32" hidden="1" x14ac:dyDescent="0.2">
      <c r="A61" s="29" t="s">
        <v>12</v>
      </c>
      <c r="B61" s="30" t="s">
        <v>173</v>
      </c>
      <c r="C61" s="30" t="s">
        <v>174</v>
      </c>
      <c r="D61" s="163" t="s">
        <v>175</v>
      </c>
      <c r="E61" s="163"/>
      <c r="F61" s="30" t="s">
        <v>801</v>
      </c>
      <c r="G61" s="30" t="s">
        <v>16</v>
      </c>
      <c r="H61" s="30" t="s">
        <v>17</v>
      </c>
      <c r="I61" s="31" t="s">
        <v>22</v>
      </c>
      <c r="J61" s="27" t="s">
        <v>176</v>
      </c>
      <c r="K61" s="31" t="s">
        <v>20</v>
      </c>
      <c r="L61" s="31" t="s">
        <v>67</v>
      </c>
      <c r="M61" s="32">
        <v>80</v>
      </c>
      <c r="N61" s="33">
        <v>42641.41</v>
      </c>
      <c r="O61" s="171"/>
    </row>
    <row r="62" spans="1:15" s="19" customFormat="1" ht="16" hidden="1" x14ac:dyDescent="0.2">
      <c r="A62" s="29" t="s">
        <v>12</v>
      </c>
      <c r="B62" s="30" t="s">
        <v>173</v>
      </c>
      <c r="C62" s="30" t="s">
        <v>174</v>
      </c>
      <c r="D62" s="163" t="s">
        <v>175</v>
      </c>
      <c r="E62" s="163"/>
      <c r="F62" s="30" t="s">
        <v>801</v>
      </c>
      <c r="G62" s="30" t="s">
        <v>16</v>
      </c>
      <c r="H62" s="30" t="s">
        <v>17</v>
      </c>
      <c r="I62" s="31" t="s">
        <v>22</v>
      </c>
      <c r="J62" s="27" t="s">
        <v>177</v>
      </c>
      <c r="K62" s="31" t="s">
        <v>20</v>
      </c>
      <c r="L62" s="31" t="s">
        <v>21</v>
      </c>
      <c r="M62" s="32">
        <v>80</v>
      </c>
      <c r="N62" s="33">
        <v>38390.76</v>
      </c>
      <c r="O62" s="171"/>
    </row>
    <row r="63" spans="1:15" s="19" customFormat="1" ht="16" hidden="1" x14ac:dyDescent="0.2">
      <c r="A63" s="29" t="s">
        <v>12</v>
      </c>
      <c r="B63" s="30" t="s">
        <v>173</v>
      </c>
      <c r="C63" s="30" t="s">
        <v>174</v>
      </c>
      <c r="D63" s="163" t="s">
        <v>175</v>
      </c>
      <c r="E63" s="163"/>
      <c r="F63" s="30" t="s">
        <v>801</v>
      </c>
      <c r="G63" s="30" t="s">
        <v>16</v>
      </c>
      <c r="H63" s="30" t="s">
        <v>17</v>
      </c>
      <c r="I63" s="31" t="s">
        <v>22</v>
      </c>
      <c r="J63" s="27" t="s">
        <v>178</v>
      </c>
      <c r="K63" s="31" t="s">
        <v>30</v>
      </c>
      <c r="L63" s="31" t="s">
        <v>31</v>
      </c>
      <c r="M63" s="32">
        <v>85</v>
      </c>
      <c r="N63" s="33">
        <v>33741</v>
      </c>
      <c r="O63" s="171"/>
    </row>
    <row r="64" spans="1:15" s="19" customFormat="1" ht="16" hidden="1" x14ac:dyDescent="0.2">
      <c r="A64" s="29" t="s">
        <v>12</v>
      </c>
      <c r="B64" s="30" t="s">
        <v>173</v>
      </c>
      <c r="C64" s="30" t="s">
        <v>174</v>
      </c>
      <c r="D64" s="164" t="s">
        <v>175</v>
      </c>
      <c r="E64" s="164"/>
      <c r="F64" s="30" t="s">
        <v>801</v>
      </c>
      <c r="G64" s="30" t="s">
        <v>16</v>
      </c>
      <c r="H64" s="30" t="s">
        <v>17</v>
      </c>
      <c r="I64" s="31" t="s">
        <v>22</v>
      </c>
      <c r="J64" s="27" t="s">
        <v>179</v>
      </c>
      <c r="K64" s="31" t="s">
        <v>20</v>
      </c>
      <c r="L64" s="31" t="s">
        <v>35</v>
      </c>
      <c r="M64" s="32">
        <v>80</v>
      </c>
      <c r="N64" s="33">
        <v>38390.76</v>
      </c>
      <c r="O64" s="171"/>
    </row>
    <row r="65" spans="1:15" s="19" customFormat="1" ht="25" hidden="1" customHeight="1" x14ac:dyDescent="0.2">
      <c r="A65" s="29" t="s">
        <v>12</v>
      </c>
      <c r="B65" s="30" t="s">
        <v>180</v>
      </c>
      <c r="C65" s="30" t="s">
        <v>181</v>
      </c>
      <c r="D65" s="162" t="s">
        <v>182</v>
      </c>
      <c r="E65" s="162" t="str">
        <f>VLOOKUP(B65,Description!$A$2:$B$88,2,FALSE)</f>
        <v>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v>
      </c>
      <c r="F65" s="30" t="s">
        <v>801</v>
      </c>
      <c r="G65" s="30" t="s">
        <v>16</v>
      </c>
      <c r="H65" s="30" t="s">
        <v>17</v>
      </c>
      <c r="I65" s="31" t="s">
        <v>18</v>
      </c>
      <c r="J65" s="27" t="s">
        <v>183</v>
      </c>
      <c r="K65" s="31" t="s">
        <v>20</v>
      </c>
      <c r="L65" s="31" t="s">
        <v>67</v>
      </c>
      <c r="M65" s="32">
        <v>80</v>
      </c>
      <c r="N65" s="33">
        <v>59519.34</v>
      </c>
      <c r="O65" s="171">
        <f t="shared" si="0"/>
        <v>162986.74</v>
      </c>
    </row>
    <row r="66" spans="1:15" s="19" customFormat="1" ht="25" hidden="1" customHeight="1" x14ac:dyDescent="0.2">
      <c r="A66" s="29" t="s">
        <v>12</v>
      </c>
      <c r="B66" s="30" t="s">
        <v>180</v>
      </c>
      <c r="C66" s="30" t="s">
        <v>181</v>
      </c>
      <c r="D66" s="163" t="s">
        <v>182</v>
      </c>
      <c r="E66" s="163"/>
      <c r="F66" s="30" t="s">
        <v>801</v>
      </c>
      <c r="G66" s="30" t="s">
        <v>16</v>
      </c>
      <c r="H66" s="30" t="s">
        <v>17</v>
      </c>
      <c r="I66" s="31" t="s">
        <v>22</v>
      </c>
      <c r="J66" s="27" t="s">
        <v>184</v>
      </c>
      <c r="K66" s="31" t="s">
        <v>24</v>
      </c>
      <c r="L66" s="31" t="s">
        <v>25</v>
      </c>
      <c r="M66" s="32">
        <v>85</v>
      </c>
      <c r="N66" s="33">
        <v>23143</v>
      </c>
      <c r="O66" s="171"/>
    </row>
    <row r="67" spans="1:15" s="19" customFormat="1" ht="25" hidden="1" customHeight="1" x14ac:dyDescent="0.2">
      <c r="A67" s="29" t="s">
        <v>12</v>
      </c>
      <c r="B67" s="30" t="s">
        <v>180</v>
      </c>
      <c r="C67" s="30" t="s">
        <v>181</v>
      </c>
      <c r="D67" s="163" t="s">
        <v>182</v>
      </c>
      <c r="E67" s="163"/>
      <c r="F67" s="30" t="s">
        <v>801</v>
      </c>
      <c r="G67" s="30" t="s">
        <v>16</v>
      </c>
      <c r="H67" s="30" t="s">
        <v>17</v>
      </c>
      <c r="I67" s="31" t="s">
        <v>22</v>
      </c>
      <c r="J67" s="27" t="s">
        <v>185</v>
      </c>
      <c r="K67" s="31" t="s">
        <v>24</v>
      </c>
      <c r="L67" s="31" t="s">
        <v>113</v>
      </c>
      <c r="M67" s="32">
        <v>85</v>
      </c>
      <c r="N67" s="33">
        <v>10824</v>
      </c>
      <c r="O67" s="171"/>
    </row>
    <row r="68" spans="1:15" s="19" customFormat="1" ht="25" hidden="1" customHeight="1" x14ac:dyDescent="0.2">
      <c r="A68" s="29" t="s">
        <v>12</v>
      </c>
      <c r="B68" s="30" t="s">
        <v>180</v>
      </c>
      <c r="C68" s="30" t="s">
        <v>181</v>
      </c>
      <c r="D68" s="163" t="s">
        <v>182</v>
      </c>
      <c r="E68" s="163"/>
      <c r="F68" s="30" t="s">
        <v>801</v>
      </c>
      <c r="G68" s="30" t="s">
        <v>16</v>
      </c>
      <c r="H68" s="30" t="s">
        <v>17</v>
      </c>
      <c r="I68" s="31" t="s">
        <v>22</v>
      </c>
      <c r="J68" s="27" t="s">
        <v>88</v>
      </c>
      <c r="K68" s="31" t="s">
        <v>20</v>
      </c>
      <c r="L68" s="31" t="s">
        <v>35</v>
      </c>
      <c r="M68" s="32">
        <v>80</v>
      </c>
      <c r="N68" s="33">
        <v>33802.800000000003</v>
      </c>
      <c r="O68" s="171"/>
    </row>
    <row r="69" spans="1:15" s="19" customFormat="1" ht="25" hidden="1" customHeight="1" x14ac:dyDescent="0.2">
      <c r="A69" s="29" t="s">
        <v>12</v>
      </c>
      <c r="B69" s="30" t="s">
        <v>180</v>
      </c>
      <c r="C69" s="30" t="s">
        <v>181</v>
      </c>
      <c r="D69" s="164" t="s">
        <v>182</v>
      </c>
      <c r="E69" s="164"/>
      <c r="F69" s="30" t="s">
        <v>801</v>
      </c>
      <c r="G69" s="30" t="s">
        <v>16</v>
      </c>
      <c r="H69" s="30" t="s">
        <v>17</v>
      </c>
      <c r="I69" s="31" t="s">
        <v>22</v>
      </c>
      <c r="J69" s="27" t="s">
        <v>186</v>
      </c>
      <c r="K69" s="31" t="s">
        <v>30</v>
      </c>
      <c r="L69" s="31" t="s">
        <v>31</v>
      </c>
      <c r="M69" s="32">
        <v>85</v>
      </c>
      <c r="N69" s="33">
        <v>35697.599999999999</v>
      </c>
      <c r="O69" s="171"/>
    </row>
    <row r="70" spans="1:15" s="19" customFormat="1" ht="32" hidden="1" x14ac:dyDescent="0.2">
      <c r="A70" s="29" t="s">
        <v>12</v>
      </c>
      <c r="B70" s="30" t="s">
        <v>189</v>
      </c>
      <c r="C70" s="30" t="s">
        <v>190</v>
      </c>
      <c r="D70" s="162" t="s">
        <v>191</v>
      </c>
      <c r="E70" s="162" t="str">
        <f>VLOOKUP(B70,Description!$A$2:$B$88,2,FALSE)</f>
        <v>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v>
      </c>
      <c r="F70" s="30" t="s">
        <v>803</v>
      </c>
      <c r="G70" s="30" t="s">
        <v>36</v>
      </c>
      <c r="H70" s="30" t="s">
        <v>37</v>
      </c>
      <c r="I70" s="31" t="s">
        <v>18</v>
      </c>
      <c r="J70" s="27" t="s">
        <v>129</v>
      </c>
      <c r="K70" s="31" t="s">
        <v>20</v>
      </c>
      <c r="L70" s="31" t="s">
        <v>67</v>
      </c>
      <c r="M70" s="32">
        <v>80</v>
      </c>
      <c r="N70" s="33">
        <v>66203.100000000006</v>
      </c>
      <c r="O70" s="171">
        <f t="shared" ref="O70:O131" si="1">SUMIF($C$3:$C$413,C70,$N$3:$N$413)</f>
        <v>194590.1</v>
      </c>
    </row>
    <row r="71" spans="1:15" s="19" customFormat="1" ht="48" hidden="1" x14ac:dyDescent="0.2">
      <c r="A71" s="29" t="s">
        <v>12</v>
      </c>
      <c r="B71" s="30" t="s">
        <v>189</v>
      </c>
      <c r="C71" s="30" t="s">
        <v>190</v>
      </c>
      <c r="D71" s="163" t="s">
        <v>191</v>
      </c>
      <c r="E71" s="163"/>
      <c r="F71" s="30" t="s">
        <v>803</v>
      </c>
      <c r="G71" s="30" t="s">
        <v>36</v>
      </c>
      <c r="H71" s="30" t="s">
        <v>37</v>
      </c>
      <c r="I71" s="31" t="s">
        <v>22</v>
      </c>
      <c r="J71" s="27" t="s">
        <v>96</v>
      </c>
      <c r="K71" s="31" t="s">
        <v>20</v>
      </c>
      <c r="L71" s="31" t="s">
        <v>35</v>
      </c>
      <c r="M71" s="32">
        <v>80</v>
      </c>
      <c r="N71" s="33">
        <v>42898</v>
      </c>
      <c r="O71" s="171"/>
    </row>
    <row r="72" spans="1:15" s="19" customFormat="1" ht="32" hidden="1" x14ac:dyDescent="0.2">
      <c r="A72" s="29" t="s">
        <v>12</v>
      </c>
      <c r="B72" s="30" t="s">
        <v>189</v>
      </c>
      <c r="C72" s="30" t="s">
        <v>190</v>
      </c>
      <c r="D72" s="163" t="s">
        <v>191</v>
      </c>
      <c r="E72" s="163"/>
      <c r="F72" s="30" t="s">
        <v>803</v>
      </c>
      <c r="G72" s="30" t="s">
        <v>36</v>
      </c>
      <c r="H72" s="30" t="s">
        <v>37</v>
      </c>
      <c r="I72" s="31" t="s">
        <v>22</v>
      </c>
      <c r="J72" s="27" t="s">
        <v>192</v>
      </c>
      <c r="K72" s="31" t="s">
        <v>24</v>
      </c>
      <c r="L72" s="31" t="s">
        <v>126</v>
      </c>
      <c r="M72" s="32">
        <v>85</v>
      </c>
      <c r="N72" s="33">
        <v>34203</v>
      </c>
      <c r="O72" s="171"/>
    </row>
    <row r="73" spans="1:15" s="19" customFormat="1" ht="16" hidden="1" x14ac:dyDescent="0.2">
      <c r="A73" s="29" t="s">
        <v>12</v>
      </c>
      <c r="B73" s="30" t="s">
        <v>189</v>
      </c>
      <c r="C73" s="30" t="s">
        <v>190</v>
      </c>
      <c r="D73" s="163" t="s">
        <v>191</v>
      </c>
      <c r="E73" s="163"/>
      <c r="F73" s="30" t="s">
        <v>803</v>
      </c>
      <c r="G73" s="30" t="s">
        <v>36</v>
      </c>
      <c r="H73" s="30" t="s">
        <v>37</v>
      </c>
      <c r="I73" s="31" t="s">
        <v>22</v>
      </c>
      <c r="J73" s="27" t="s">
        <v>122</v>
      </c>
      <c r="K73" s="31" t="s">
        <v>24</v>
      </c>
      <c r="L73" s="31" t="s">
        <v>123</v>
      </c>
      <c r="M73" s="32">
        <v>85</v>
      </c>
      <c r="N73" s="33">
        <v>30294</v>
      </c>
      <c r="O73" s="171"/>
    </row>
    <row r="74" spans="1:15" s="19" customFormat="1" ht="16" hidden="1" x14ac:dyDescent="0.2">
      <c r="A74" s="29" t="s">
        <v>12</v>
      </c>
      <c r="B74" s="30" t="s">
        <v>189</v>
      </c>
      <c r="C74" s="30" t="s">
        <v>190</v>
      </c>
      <c r="D74" s="164" t="s">
        <v>191</v>
      </c>
      <c r="E74" s="164"/>
      <c r="F74" s="30" t="s">
        <v>803</v>
      </c>
      <c r="G74" s="30" t="s">
        <v>36</v>
      </c>
      <c r="H74" s="30" t="s">
        <v>37</v>
      </c>
      <c r="I74" s="31" t="s">
        <v>22</v>
      </c>
      <c r="J74" s="27" t="s">
        <v>193</v>
      </c>
      <c r="K74" s="31" t="s">
        <v>30</v>
      </c>
      <c r="L74" s="31" t="s">
        <v>31</v>
      </c>
      <c r="M74" s="32">
        <v>85</v>
      </c>
      <c r="N74" s="33">
        <v>20992</v>
      </c>
      <c r="O74" s="171"/>
    </row>
    <row r="75" spans="1:15" s="19" customFormat="1" ht="35" hidden="1" customHeight="1" x14ac:dyDescent="0.2">
      <c r="A75" s="29" t="s">
        <v>12</v>
      </c>
      <c r="B75" s="30" t="s">
        <v>194</v>
      </c>
      <c r="C75" s="30" t="s">
        <v>195</v>
      </c>
      <c r="D75" s="162" t="s">
        <v>196</v>
      </c>
      <c r="E75" s="162" t="str">
        <f>VLOOKUP(B75,Description!$A$2:$B$88,2,FALSE)</f>
        <v>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v>
      </c>
      <c r="F75" s="30" t="s">
        <v>804</v>
      </c>
      <c r="G75" s="30" t="s">
        <v>38</v>
      </c>
      <c r="H75" s="30" t="s">
        <v>39</v>
      </c>
      <c r="I75" s="31" t="s">
        <v>18</v>
      </c>
      <c r="J75" s="27" t="s">
        <v>197</v>
      </c>
      <c r="K75" s="31" t="s">
        <v>24</v>
      </c>
      <c r="L75" s="31" t="s">
        <v>25</v>
      </c>
      <c r="M75" s="32">
        <v>85</v>
      </c>
      <c r="N75" s="33">
        <v>72739</v>
      </c>
      <c r="O75" s="171">
        <f t="shared" si="1"/>
        <v>196608.96000000002</v>
      </c>
    </row>
    <row r="76" spans="1:15" s="19" customFormat="1" ht="35" hidden="1" customHeight="1" x14ac:dyDescent="0.2">
      <c r="A76" s="29" t="s">
        <v>12</v>
      </c>
      <c r="B76" s="30" t="s">
        <v>194</v>
      </c>
      <c r="C76" s="30" t="s">
        <v>195</v>
      </c>
      <c r="D76" s="163" t="s">
        <v>196</v>
      </c>
      <c r="E76" s="163"/>
      <c r="F76" s="30" t="s">
        <v>804</v>
      </c>
      <c r="G76" s="30" t="s">
        <v>38</v>
      </c>
      <c r="H76" s="30" t="s">
        <v>39</v>
      </c>
      <c r="I76" s="31" t="s">
        <v>22</v>
      </c>
      <c r="J76" s="27" t="s">
        <v>198</v>
      </c>
      <c r="K76" s="31" t="s">
        <v>20</v>
      </c>
      <c r="L76" s="31" t="s">
        <v>67</v>
      </c>
      <c r="M76" s="32">
        <v>80</v>
      </c>
      <c r="N76" s="33">
        <v>70024.02</v>
      </c>
      <c r="O76" s="171"/>
    </row>
    <row r="77" spans="1:15" s="19" customFormat="1" ht="35" hidden="1" customHeight="1" x14ac:dyDescent="0.2">
      <c r="A77" s="29" t="s">
        <v>12</v>
      </c>
      <c r="B77" s="30" t="s">
        <v>194</v>
      </c>
      <c r="C77" s="30" t="s">
        <v>195</v>
      </c>
      <c r="D77" s="163" t="s">
        <v>196</v>
      </c>
      <c r="E77" s="163"/>
      <c r="F77" s="30" t="s">
        <v>804</v>
      </c>
      <c r="G77" s="30" t="s">
        <v>38</v>
      </c>
      <c r="H77" s="30" t="s">
        <v>39</v>
      </c>
      <c r="I77" s="31" t="s">
        <v>22</v>
      </c>
      <c r="J77" s="27" t="s">
        <v>199</v>
      </c>
      <c r="K77" s="31" t="s">
        <v>20</v>
      </c>
      <c r="L77" s="31" t="s">
        <v>35</v>
      </c>
      <c r="M77" s="32">
        <v>80</v>
      </c>
      <c r="N77" s="33">
        <v>23711.94</v>
      </c>
      <c r="O77" s="171"/>
    </row>
    <row r="78" spans="1:15" s="19" customFormat="1" ht="35" hidden="1" customHeight="1" x14ac:dyDescent="0.2">
      <c r="A78" s="29" t="s">
        <v>12</v>
      </c>
      <c r="B78" s="30" t="s">
        <v>194</v>
      </c>
      <c r="C78" s="30" t="s">
        <v>195</v>
      </c>
      <c r="D78" s="164" t="s">
        <v>196</v>
      </c>
      <c r="E78" s="164"/>
      <c r="F78" s="30" t="s">
        <v>804</v>
      </c>
      <c r="G78" s="30" t="s">
        <v>38</v>
      </c>
      <c r="H78" s="30" t="s">
        <v>39</v>
      </c>
      <c r="I78" s="31" t="s">
        <v>22</v>
      </c>
      <c r="J78" s="27" t="s">
        <v>193</v>
      </c>
      <c r="K78" s="31" t="s">
        <v>30</v>
      </c>
      <c r="L78" s="31" t="s">
        <v>31</v>
      </c>
      <c r="M78" s="32">
        <v>85</v>
      </c>
      <c r="N78" s="33">
        <v>30134</v>
      </c>
      <c r="O78" s="171"/>
    </row>
    <row r="79" spans="1:15" s="19" customFormat="1" ht="40" hidden="1" customHeight="1" x14ac:dyDescent="0.2">
      <c r="A79" s="29" t="s">
        <v>12</v>
      </c>
      <c r="B79" s="30" t="s">
        <v>200</v>
      </c>
      <c r="C79" s="30" t="s">
        <v>201</v>
      </c>
      <c r="D79" s="162" t="s">
        <v>202</v>
      </c>
      <c r="E79" s="162" t="str">
        <f>VLOOKUP(B79,Description!$A$2:$B$88,2,FALSE)</f>
        <v>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v>
      </c>
      <c r="F79" s="30" t="s">
        <v>803</v>
      </c>
      <c r="G79" s="30" t="s">
        <v>36</v>
      </c>
      <c r="H79" s="30" t="s">
        <v>37</v>
      </c>
      <c r="I79" s="31" t="s">
        <v>18</v>
      </c>
      <c r="J79" s="27" t="s">
        <v>203</v>
      </c>
      <c r="K79" s="31" t="s">
        <v>20</v>
      </c>
      <c r="L79" s="31" t="s">
        <v>50</v>
      </c>
      <c r="M79" s="32">
        <v>80</v>
      </c>
      <c r="N79" s="33">
        <v>87387.48</v>
      </c>
      <c r="O79" s="171">
        <f t="shared" si="1"/>
        <v>166520.47999999998</v>
      </c>
    </row>
    <row r="80" spans="1:15" s="19" customFormat="1" ht="40" hidden="1" customHeight="1" x14ac:dyDescent="0.2">
      <c r="A80" s="29" t="s">
        <v>12</v>
      </c>
      <c r="B80" s="30" t="s">
        <v>200</v>
      </c>
      <c r="C80" s="30" t="s">
        <v>201</v>
      </c>
      <c r="D80" s="163"/>
      <c r="E80" s="163"/>
      <c r="F80" s="30" t="s">
        <v>803</v>
      </c>
      <c r="G80" s="30" t="s">
        <v>36</v>
      </c>
      <c r="H80" s="30" t="s">
        <v>37</v>
      </c>
      <c r="I80" s="31" t="s">
        <v>22</v>
      </c>
      <c r="J80" s="27" t="s">
        <v>204</v>
      </c>
      <c r="K80" s="31" t="s">
        <v>30</v>
      </c>
      <c r="L80" s="31" t="s">
        <v>31</v>
      </c>
      <c r="M80" s="32">
        <v>85</v>
      </c>
      <c r="N80" s="33">
        <v>39126</v>
      </c>
      <c r="O80" s="171"/>
    </row>
    <row r="81" spans="1:15" s="19" customFormat="1" ht="40" hidden="1" customHeight="1" x14ac:dyDescent="0.2">
      <c r="A81" s="29" t="s">
        <v>12</v>
      </c>
      <c r="B81" s="30" t="s">
        <v>200</v>
      </c>
      <c r="C81" s="30" t="s">
        <v>201</v>
      </c>
      <c r="D81" s="164"/>
      <c r="E81" s="164"/>
      <c r="F81" s="30" t="s">
        <v>803</v>
      </c>
      <c r="G81" s="30" t="s">
        <v>36</v>
      </c>
      <c r="H81" s="30" t="s">
        <v>37</v>
      </c>
      <c r="I81" s="31" t="s">
        <v>22</v>
      </c>
      <c r="J81" s="27" t="s">
        <v>205</v>
      </c>
      <c r="K81" s="31" t="s">
        <v>24</v>
      </c>
      <c r="L81" s="31" t="s">
        <v>25</v>
      </c>
      <c r="M81" s="32">
        <v>85</v>
      </c>
      <c r="N81" s="33">
        <v>40007</v>
      </c>
      <c r="O81" s="171"/>
    </row>
    <row r="82" spans="1:15" s="19" customFormat="1" ht="35" hidden="1" customHeight="1" x14ac:dyDescent="0.2">
      <c r="A82" s="29" t="s">
        <v>12</v>
      </c>
      <c r="B82" s="30" t="s">
        <v>206</v>
      </c>
      <c r="C82" s="30" t="s">
        <v>207</v>
      </c>
      <c r="D82" s="162" t="s">
        <v>208</v>
      </c>
      <c r="E82" s="162" t="str">
        <f>VLOOKUP(B82,Description!$A$2:$B$88,2,FALSE)</f>
        <v>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v>
      </c>
      <c r="F82" s="30" t="s">
        <v>801</v>
      </c>
      <c r="G82" s="30" t="s">
        <v>16</v>
      </c>
      <c r="H82" s="30" t="s">
        <v>17</v>
      </c>
      <c r="I82" s="31" t="s">
        <v>18</v>
      </c>
      <c r="J82" s="27" t="s">
        <v>209</v>
      </c>
      <c r="K82" s="31" t="s">
        <v>20</v>
      </c>
      <c r="L82" s="31" t="s">
        <v>67</v>
      </c>
      <c r="M82" s="32">
        <v>80</v>
      </c>
      <c r="N82" s="33">
        <v>25177.68</v>
      </c>
      <c r="O82" s="171">
        <f t="shared" si="1"/>
        <v>83920.1</v>
      </c>
    </row>
    <row r="83" spans="1:15" s="19" customFormat="1" ht="35" hidden="1" customHeight="1" x14ac:dyDescent="0.2">
      <c r="A83" s="29" t="s">
        <v>12</v>
      </c>
      <c r="B83" s="30" t="s">
        <v>206</v>
      </c>
      <c r="C83" s="30" t="s">
        <v>207</v>
      </c>
      <c r="D83" s="163" t="s">
        <v>208</v>
      </c>
      <c r="E83" s="163"/>
      <c r="F83" s="30" t="s">
        <v>801</v>
      </c>
      <c r="G83" s="30" t="s">
        <v>16</v>
      </c>
      <c r="H83" s="30" t="s">
        <v>17</v>
      </c>
      <c r="I83" s="31" t="s">
        <v>22</v>
      </c>
      <c r="J83" s="27" t="s">
        <v>48</v>
      </c>
      <c r="K83" s="31" t="s">
        <v>30</v>
      </c>
      <c r="L83" s="31" t="s">
        <v>31</v>
      </c>
      <c r="M83" s="32">
        <v>85</v>
      </c>
      <c r="N83" s="33">
        <v>20992</v>
      </c>
      <c r="O83" s="171"/>
    </row>
    <row r="84" spans="1:15" s="19" customFormat="1" ht="35" hidden="1" customHeight="1" x14ac:dyDescent="0.2">
      <c r="A84" s="29" t="s">
        <v>12</v>
      </c>
      <c r="B84" s="30" t="s">
        <v>206</v>
      </c>
      <c r="C84" s="30" t="s">
        <v>207</v>
      </c>
      <c r="D84" s="163" t="s">
        <v>208</v>
      </c>
      <c r="E84" s="163"/>
      <c r="F84" s="30" t="s">
        <v>801</v>
      </c>
      <c r="G84" s="30" t="s">
        <v>16</v>
      </c>
      <c r="H84" s="30" t="s">
        <v>17</v>
      </c>
      <c r="I84" s="31" t="s">
        <v>22</v>
      </c>
      <c r="J84" s="27" t="s">
        <v>210</v>
      </c>
      <c r="K84" s="31" t="s">
        <v>20</v>
      </c>
      <c r="L84" s="31" t="s">
        <v>67</v>
      </c>
      <c r="M84" s="32">
        <v>80</v>
      </c>
      <c r="N84" s="33">
        <v>14607.42</v>
      </c>
      <c r="O84" s="171"/>
    </row>
    <row r="85" spans="1:15" s="19" customFormat="1" ht="35" hidden="1" customHeight="1" x14ac:dyDescent="0.2">
      <c r="A85" s="29" t="s">
        <v>12</v>
      </c>
      <c r="B85" s="30" t="s">
        <v>206</v>
      </c>
      <c r="C85" s="30" t="s">
        <v>207</v>
      </c>
      <c r="D85" s="164" t="s">
        <v>208</v>
      </c>
      <c r="E85" s="164"/>
      <c r="F85" s="30" t="s">
        <v>801</v>
      </c>
      <c r="G85" s="30" t="s">
        <v>16</v>
      </c>
      <c r="H85" s="30" t="s">
        <v>17</v>
      </c>
      <c r="I85" s="31" t="s">
        <v>22</v>
      </c>
      <c r="J85" s="27" t="s">
        <v>211</v>
      </c>
      <c r="K85" s="31" t="s">
        <v>24</v>
      </c>
      <c r="L85" s="31" t="s">
        <v>86</v>
      </c>
      <c r="M85" s="32">
        <v>85</v>
      </c>
      <c r="N85" s="33">
        <v>23143</v>
      </c>
      <c r="O85" s="171"/>
    </row>
    <row r="86" spans="1:15" s="19" customFormat="1" ht="35" hidden="1" customHeight="1" x14ac:dyDescent="0.2">
      <c r="A86" s="29" t="s">
        <v>12</v>
      </c>
      <c r="B86" s="30" t="s">
        <v>212</v>
      </c>
      <c r="C86" s="30" t="s">
        <v>213</v>
      </c>
      <c r="D86" s="162" t="s">
        <v>214</v>
      </c>
      <c r="E86" s="162" t="str">
        <f>VLOOKUP(B86,Description!$A$2:$B$88,2,FALSE)</f>
        <v>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v>
      </c>
      <c r="F86" s="30" t="s">
        <v>804</v>
      </c>
      <c r="G86" s="30" t="s">
        <v>38</v>
      </c>
      <c r="H86" s="30" t="s">
        <v>39</v>
      </c>
      <c r="I86" s="31" t="s">
        <v>18</v>
      </c>
      <c r="J86" s="27" t="s">
        <v>215</v>
      </c>
      <c r="K86" s="31" t="s">
        <v>20</v>
      </c>
      <c r="L86" s="31" t="s">
        <v>50</v>
      </c>
      <c r="M86" s="32">
        <v>80</v>
      </c>
      <c r="N86" s="33">
        <v>68085</v>
      </c>
      <c r="O86" s="171">
        <f t="shared" si="1"/>
        <v>181402.12</v>
      </c>
    </row>
    <row r="87" spans="1:15" s="19" customFormat="1" ht="35" hidden="1" customHeight="1" x14ac:dyDescent="0.2">
      <c r="A87" s="29" t="s">
        <v>12</v>
      </c>
      <c r="B87" s="30" t="s">
        <v>212</v>
      </c>
      <c r="C87" s="30" t="s">
        <v>213</v>
      </c>
      <c r="D87" s="163" t="s">
        <v>214</v>
      </c>
      <c r="E87" s="163"/>
      <c r="F87" s="30" t="s">
        <v>804</v>
      </c>
      <c r="G87" s="30" t="s">
        <v>38</v>
      </c>
      <c r="H87" s="30" t="s">
        <v>39</v>
      </c>
      <c r="I87" s="31" t="s">
        <v>22</v>
      </c>
      <c r="J87" s="27" t="s">
        <v>104</v>
      </c>
      <c r="K87" s="31" t="s">
        <v>20</v>
      </c>
      <c r="L87" s="31" t="s">
        <v>67</v>
      </c>
      <c r="M87" s="32">
        <v>80</v>
      </c>
      <c r="N87" s="33">
        <v>76710.12</v>
      </c>
      <c r="O87" s="171"/>
    </row>
    <row r="88" spans="1:15" s="19" customFormat="1" ht="35" hidden="1" customHeight="1" x14ac:dyDescent="0.2">
      <c r="A88" s="29" t="s">
        <v>12</v>
      </c>
      <c r="B88" s="30" t="s">
        <v>212</v>
      </c>
      <c r="C88" s="30" t="s">
        <v>213</v>
      </c>
      <c r="D88" s="164" t="s">
        <v>214</v>
      </c>
      <c r="E88" s="164"/>
      <c r="F88" s="30" t="s">
        <v>804</v>
      </c>
      <c r="G88" s="30" t="s">
        <v>38</v>
      </c>
      <c r="H88" s="30" t="s">
        <v>39</v>
      </c>
      <c r="I88" s="31" t="s">
        <v>22</v>
      </c>
      <c r="J88" s="27" t="s">
        <v>216</v>
      </c>
      <c r="K88" s="31" t="s">
        <v>24</v>
      </c>
      <c r="L88" s="31" t="s">
        <v>217</v>
      </c>
      <c r="M88" s="32">
        <v>85</v>
      </c>
      <c r="N88" s="33">
        <v>36607</v>
      </c>
      <c r="O88" s="171"/>
    </row>
    <row r="89" spans="1:15" s="19" customFormat="1" ht="25" hidden="1" customHeight="1" x14ac:dyDescent="0.2">
      <c r="A89" s="29" t="s">
        <v>12</v>
      </c>
      <c r="B89" s="30" t="s">
        <v>219</v>
      </c>
      <c r="C89" s="30" t="s">
        <v>220</v>
      </c>
      <c r="D89" s="162" t="s">
        <v>221</v>
      </c>
      <c r="E89" s="162" t="str">
        <f>VLOOKUP(B89,Description!$A$2:$B$88,2,FALSE)</f>
        <v>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v>
      </c>
      <c r="F89" s="30" t="s">
        <v>804</v>
      </c>
      <c r="G89" s="30" t="s">
        <v>38</v>
      </c>
      <c r="H89" s="30" t="s">
        <v>39</v>
      </c>
      <c r="I89" s="31" t="s">
        <v>18</v>
      </c>
      <c r="J89" s="27" t="s">
        <v>150</v>
      </c>
      <c r="K89" s="31" t="s">
        <v>20</v>
      </c>
      <c r="L89" s="31" t="s">
        <v>21</v>
      </c>
      <c r="M89" s="32">
        <v>80</v>
      </c>
      <c r="N89" s="33">
        <v>48889.62</v>
      </c>
      <c r="O89" s="171">
        <f t="shared" si="1"/>
        <v>181000.18</v>
      </c>
    </row>
    <row r="90" spans="1:15" s="19" customFormat="1" ht="25" hidden="1" customHeight="1" x14ac:dyDescent="0.2">
      <c r="A90" s="29" t="s">
        <v>12</v>
      </c>
      <c r="B90" s="30" t="s">
        <v>219</v>
      </c>
      <c r="C90" s="30" t="s">
        <v>220</v>
      </c>
      <c r="D90" s="163" t="s">
        <v>221</v>
      </c>
      <c r="E90" s="163"/>
      <c r="F90" s="30" t="s">
        <v>804</v>
      </c>
      <c r="G90" s="30" t="s">
        <v>38</v>
      </c>
      <c r="H90" s="30" t="s">
        <v>39</v>
      </c>
      <c r="I90" s="31" t="s">
        <v>22</v>
      </c>
      <c r="J90" s="27" t="s">
        <v>222</v>
      </c>
      <c r="K90" s="31" t="s">
        <v>24</v>
      </c>
      <c r="L90" s="31" t="s">
        <v>25</v>
      </c>
      <c r="M90" s="32">
        <v>85</v>
      </c>
      <c r="N90" s="33">
        <v>36607</v>
      </c>
      <c r="O90" s="171"/>
    </row>
    <row r="91" spans="1:15" s="19" customFormat="1" ht="25" hidden="1" customHeight="1" x14ac:dyDescent="0.2">
      <c r="A91" s="29" t="s">
        <v>12</v>
      </c>
      <c r="B91" s="30" t="s">
        <v>219</v>
      </c>
      <c r="C91" s="30" t="s">
        <v>220</v>
      </c>
      <c r="D91" s="163" t="s">
        <v>221</v>
      </c>
      <c r="E91" s="163"/>
      <c r="F91" s="30" t="s">
        <v>804</v>
      </c>
      <c r="G91" s="30" t="s">
        <v>38</v>
      </c>
      <c r="H91" s="30" t="s">
        <v>39</v>
      </c>
      <c r="I91" s="31" t="s">
        <v>22</v>
      </c>
      <c r="J91" s="27" t="s">
        <v>144</v>
      </c>
      <c r="K91" s="31" t="s">
        <v>20</v>
      </c>
      <c r="L91" s="31" t="s">
        <v>35</v>
      </c>
      <c r="M91" s="32">
        <v>80</v>
      </c>
      <c r="N91" s="33">
        <v>38390.76</v>
      </c>
      <c r="O91" s="171"/>
    </row>
    <row r="92" spans="1:15" s="19" customFormat="1" ht="25" hidden="1" customHeight="1" x14ac:dyDescent="0.2">
      <c r="A92" s="29" t="s">
        <v>12</v>
      </c>
      <c r="B92" s="30" t="s">
        <v>219</v>
      </c>
      <c r="C92" s="30" t="s">
        <v>220</v>
      </c>
      <c r="D92" s="163" t="s">
        <v>221</v>
      </c>
      <c r="E92" s="163"/>
      <c r="F92" s="30" t="s">
        <v>804</v>
      </c>
      <c r="G92" s="30" t="s">
        <v>38</v>
      </c>
      <c r="H92" s="30" t="s">
        <v>39</v>
      </c>
      <c r="I92" s="31" t="s">
        <v>22</v>
      </c>
      <c r="J92" s="27" t="s">
        <v>223</v>
      </c>
      <c r="K92" s="31" t="s">
        <v>20</v>
      </c>
      <c r="L92" s="31" t="s">
        <v>67</v>
      </c>
      <c r="M92" s="32">
        <v>80</v>
      </c>
      <c r="N92" s="33">
        <v>33802.800000000003</v>
      </c>
      <c r="O92" s="171"/>
    </row>
    <row r="93" spans="1:15" s="19" customFormat="1" ht="25" hidden="1" customHeight="1" x14ac:dyDescent="0.2">
      <c r="A93" s="29" t="s">
        <v>12</v>
      </c>
      <c r="B93" s="30" t="s">
        <v>219</v>
      </c>
      <c r="C93" s="30" t="s">
        <v>220</v>
      </c>
      <c r="D93" s="164" t="s">
        <v>221</v>
      </c>
      <c r="E93" s="164"/>
      <c r="F93" s="30" t="s">
        <v>804</v>
      </c>
      <c r="G93" s="30" t="s">
        <v>38</v>
      </c>
      <c r="H93" s="30" t="s">
        <v>39</v>
      </c>
      <c r="I93" s="31" t="s">
        <v>22</v>
      </c>
      <c r="J93" s="27" t="s">
        <v>224</v>
      </c>
      <c r="K93" s="31" t="s">
        <v>30</v>
      </c>
      <c r="L93" s="31" t="s">
        <v>31</v>
      </c>
      <c r="M93" s="32">
        <v>85</v>
      </c>
      <c r="N93" s="33">
        <v>23310</v>
      </c>
      <c r="O93" s="171"/>
    </row>
    <row r="94" spans="1:15" s="19" customFormat="1" ht="32" hidden="1" x14ac:dyDescent="0.2">
      <c r="A94" s="29" t="s">
        <v>12</v>
      </c>
      <c r="B94" s="30" t="s">
        <v>227</v>
      </c>
      <c r="C94" s="30" t="s">
        <v>228</v>
      </c>
      <c r="D94" s="162" t="s">
        <v>229</v>
      </c>
      <c r="E94" s="162" t="str">
        <f>VLOOKUP(B94,Description!$A$2:$B$88,2,FALSE)</f>
        <v>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v>
      </c>
      <c r="F94" s="30" t="s">
        <v>803</v>
      </c>
      <c r="G94" s="30" t="s">
        <v>36</v>
      </c>
      <c r="H94" s="30" t="s">
        <v>37</v>
      </c>
      <c r="I94" s="31" t="s">
        <v>18</v>
      </c>
      <c r="J94" s="27" t="s">
        <v>230</v>
      </c>
      <c r="K94" s="31" t="s">
        <v>20</v>
      </c>
      <c r="L94" s="31" t="s">
        <v>67</v>
      </c>
      <c r="M94" s="32">
        <v>80</v>
      </c>
      <c r="N94" s="33">
        <v>71401.02</v>
      </c>
      <c r="O94" s="171">
        <f t="shared" si="1"/>
        <v>197769.82</v>
      </c>
    </row>
    <row r="95" spans="1:15" s="19" customFormat="1" ht="16" hidden="1" x14ac:dyDescent="0.2">
      <c r="A95" s="29" t="s">
        <v>12</v>
      </c>
      <c r="B95" s="30" t="s">
        <v>227</v>
      </c>
      <c r="C95" s="30" t="s">
        <v>228</v>
      </c>
      <c r="D95" s="163" t="s">
        <v>229</v>
      </c>
      <c r="E95" s="163"/>
      <c r="F95" s="30" t="s">
        <v>803</v>
      </c>
      <c r="G95" s="30" t="s">
        <v>36</v>
      </c>
      <c r="H95" s="30" t="s">
        <v>37</v>
      </c>
      <c r="I95" s="31" t="s">
        <v>22</v>
      </c>
      <c r="J95" s="27" t="s">
        <v>231</v>
      </c>
      <c r="K95" s="31" t="s">
        <v>24</v>
      </c>
      <c r="L95" s="31" t="s">
        <v>25</v>
      </c>
      <c r="M95" s="32">
        <v>85</v>
      </c>
      <c r="N95" s="33">
        <v>43758</v>
      </c>
      <c r="O95" s="171"/>
    </row>
    <row r="96" spans="1:15" s="19" customFormat="1" ht="16" hidden="1" x14ac:dyDescent="0.2">
      <c r="A96" s="29" t="s">
        <v>12</v>
      </c>
      <c r="B96" s="30" t="s">
        <v>227</v>
      </c>
      <c r="C96" s="30" t="s">
        <v>228</v>
      </c>
      <c r="D96" s="163" t="s">
        <v>229</v>
      </c>
      <c r="E96" s="163"/>
      <c r="F96" s="30" t="s">
        <v>803</v>
      </c>
      <c r="G96" s="30" t="s">
        <v>36</v>
      </c>
      <c r="H96" s="30" t="s">
        <v>37</v>
      </c>
      <c r="I96" s="31" t="s">
        <v>22</v>
      </c>
      <c r="J96" s="27" t="s">
        <v>232</v>
      </c>
      <c r="K96" s="31" t="s">
        <v>20</v>
      </c>
      <c r="L96" s="31" t="s">
        <v>35</v>
      </c>
      <c r="M96" s="32">
        <v>80</v>
      </c>
      <c r="N96" s="33">
        <v>33802.800000000003</v>
      </c>
      <c r="O96" s="171"/>
    </row>
    <row r="97" spans="1:15" s="19" customFormat="1" ht="16" hidden="1" x14ac:dyDescent="0.2">
      <c r="A97" s="29" t="s">
        <v>12</v>
      </c>
      <c r="B97" s="30" t="s">
        <v>227</v>
      </c>
      <c r="C97" s="30" t="s">
        <v>228</v>
      </c>
      <c r="D97" s="164" t="s">
        <v>229</v>
      </c>
      <c r="E97" s="164"/>
      <c r="F97" s="30" t="s">
        <v>803</v>
      </c>
      <c r="G97" s="30" t="s">
        <v>36</v>
      </c>
      <c r="H97" s="30" t="s">
        <v>37</v>
      </c>
      <c r="I97" s="31" t="s">
        <v>22</v>
      </c>
      <c r="J97" s="27" t="s">
        <v>233</v>
      </c>
      <c r="K97" s="31" t="s">
        <v>30</v>
      </c>
      <c r="L97" s="31" t="s">
        <v>31</v>
      </c>
      <c r="M97" s="32">
        <v>85</v>
      </c>
      <c r="N97" s="33">
        <v>48808</v>
      </c>
      <c r="O97" s="171"/>
    </row>
    <row r="98" spans="1:15" s="19" customFormat="1" ht="30" hidden="1" customHeight="1" x14ac:dyDescent="0.2">
      <c r="A98" s="29" t="s">
        <v>12</v>
      </c>
      <c r="B98" s="30" t="s">
        <v>234</v>
      </c>
      <c r="C98" s="30" t="s">
        <v>235</v>
      </c>
      <c r="D98" s="162" t="s">
        <v>236</v>
      </c>
      <c r="E98" s="162" t="str">
        <f>VLOOKUP(B98,Description!$A$2:$B$88,2,FALSE)</f>
        <v>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v>
      </c>
      <c r="F98" s="30" t="s">
        <v>803</v>
      </c>
      <c r="G98" s="30" t="s">
        <v>42</v>
      </c>
      <c r="H98" s="30" t="s">
        <v>43</v>
      </c>
      <c r="I98" s="31" t="s">
        <v>18</v>
      </c>
      <c r="J98" s="27" t="s">
        <v>72</v>
      </c>
      <c r="K98" s="31" t="s">
        <v>30</v>
      </c>
      <c r="L98" s="31" t="s">
        <v>31</v>
      </c>
      <c r="M98" s="32">
        <v>85</v>
      </c>
      <c r="N98" s="33">
        <v>65897</v>
      </c>
      <c r="O98" s="171">
        <f t="shared" si="1"/>
        <v>187096.68</v>
      </c>
    </row>
    <row r="99" spans="1:15" s="19" customFormat="1" ht="30" hidden="1" customHeight="1" x14ac:dyDescent="0.2">
      <c r="A99" s="29" t="s">
        <v>12</v>
      </c>
      <c r="B99" s="30" t="s">
        <v>234</v>
      </c>
      <c r="C99" s="30" t="s">
        <v>235</v>
      </c>
      <c r="D99" s="163" t="s">
        <v>236</v>
      </c>
      <c r="E99" s="163"/>
      <c r="F99" s="30" t="s">
        <v>803</v>
      </c>
      <c r="G99" s="30" t="s">
        <v>42</v>
      </c>
      <c r="H99" s="30" t="s">
        <v>43</v>
      </c>
      <c r="I99" s="31" t="s">
        <v>22</v>
      </c>
      <c r="J99" s="27" t="s">
        <v>237</v>
      </c>
      <c r="K99" s="31" t="s">
        <v>24</v>
      </c>
      <c r="L99" s="31" t="s">
        <v>126</v>
      </c>
      <c r="M99" s="32">
        <v>85</v>
      </c>
      <c r="N99" s="33">
        <v>39973</v>
      </c>
      <c r="O99" s="171"/>
    </row>
    <row r="100" spans="1:15" s="19" customFormat="1" ht="30" hidden="1" customHeight="1" x14ac:dyDescent="0.2">
      <c r="A100" s="29" t="s">
        <v>12</v>
      </c>
      <c r="B100" s="30" t="s">
        <v>234</v>
      </c>
      <c r="C100" s="30" t="s">
        <v>235</v>
      </c>
      <c r="D100" s="163" t="s">
        <v>236</v>
      </c>
      <c r="E100" s="163"/>
      <c r="F100" s="30" t="s">
        <v>803</v>
      </c>
      <c r="G100" s="30" t="s">
        <v>42</v>
      </c>
      <c r="H100" s="30" t="s">
        <v>43</v>
      </c>
      <c r="I100" s="31" t="s">
        <v>22</v>
      </c>
      <c r="J100" s="27" t="s">
        <v>83</v>
      </c>
      <c r="K100" s="31" t="s">
        <v>20</v>
      </c>
      <c r="L100" s="31" t="s">
        <v>21</v>
      </c>
      <c r="M100" s="32">
        <v>80</v>
      </c>
      <c r="N100" s="33">
        <v>38319.360000000001</v>
      </c>
      <c r="O100" s="171"/>
    </row>
    <row r="101" spans="1:15" s="19" customFormat="1" ht="30" hidden="1" customHeight="1" x14ac:dyDescent="0.2">
      <c r="A101" s="29" t="s">
        <v>12</v>
      </c>
      <c r="B101" s="30" t="s">
        <v>234</v>
      </c>
      <c r="C101" s="30" t="s">
        <v>235</v>
      </c>
      <c r="D101" s="164" t="s">
        <v>236</v>
      </c>
      <c r="E101" s="164"/>
      <c r="F101" s="30" t="s">
        <v>803</v>
      </c>
      <c r="G101" s="30" t="s">
        <v>42</v>
      </c>
      <c r="H101" s="30" t="s">
        <v>43</v>
      </c>
      <c r="I101" s="31" t="s">
        <v>22</v>
      </c>
      <c r="J101" s="27" t="s">
        <v>238</v>
      </c>
      <c r="K101" s="31" t="s">
        <v>20</v>
      </c>
      <c r="L101" s="31" t="s">
        <v>35</v>
      </c>
      <c r="M101" s="32">
        <v>80</v>
      </c>
      <c r="N101" s="33">
        <v>42907.32</v>
      </c>
      <c r="O101" s="171"/>
    </row>
    <row r="102" spans="1:15" s="19" customFormat="1" ht="30" customHeight="1" x14ac:dyDescent="0.2">
      <c r="A102" s="29" t="s">
        <v>12</v>
      </c>
      <c r="B102" s="30" t="s">
        <v>242</v>
      </c>
      <c r="C102" s="30" t="s">
        <v>243</v>
      </c>
      <c r="D102" s="162" t="s">
        <v>244</v>
      </c>
      <c r="E102" s="162" t="str">
        <f>VLOOKUP(B102,Description!$A$2:$B$88,2,FALSE)</f>
        <v>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v>
      </c>
      <c r="F102" s="30" t="s">
        <v>805</v>
      </c>
      <c r="G102" s="30" t="s">
        <v>44</v>
      </c>
      <c r="H102" s="30" t="s">
        <v>45</v>
      </c>
      <c r="I102" s="31" t="s">
        <v>18</v>
      </c>
      <c r="J102" s="27" t="s">
        <v>245</v>
      </c>
      <c r="K102" s="31" t="s">
        <v>20</v>
      </c>
      <c r="L102" s="31" t="s">
        <v>50</v>
      </c>
      <c r="M102" s="32">
        <v>80</v>
      </c>
      <c r="N102" s="33">
        <v>56183.64</v>
      </c>
      <c r="O102" s="171">
        <f t="shared" si="1"/>
        <v>141705.01999999999</v>
      </c>
    </row>
    <row r="103" spans="1:15" s="19" customFormat="1" ht="30" customHeight="1" x14ac:dyDescent="0.2">
      <c r="A103" s="29" t="s">
        <v>12</v>
      </c>
      <c r="B103" s="30" t="s">
        <v>242</v>
      </c>
      <c r="C103" s="30" t="s">
        <v>243</v>
      </c>
      <c r="D103" s="163" t="s">
        <v>244</v>
      </c>
      <c r="E103" s="163"/>
      <c r="F103" s="30" t="s">
        <v>805</v>
      </c>
      <c r="G103" s="30" t="s">
        <v>44</v>
      </c>
      <c r="H103" s="30" t="s">
        <v>45</v>
      </c>
      <c r="I103" s="31" t="s">
        <v>22</v>
      </c>
      <c r="J103" s="27" t="s">
        <v>112</v>
      </c>
      <c r="K103" s="31" t="s">
        <v>24</v>
      </c>
      <c r="L103" s="31" t="s">
        <v>113</v>
      </c>
      <c r="M103" s="32">
        <v>85</v>
      </c>
      <c r="N103" s="33">
        <v>33820</v>
      </c>
      <c r="O103" s="171"/>
    </row>
    <row r="104" spans="1:15" s="19" customFormat="1" ht="30" customHeight="1" x14ac:dyDescent="0.2">
      <c r="A104" s="29" t="s">
        <v>12</v>
      </c>
      <c r="B104" s="30" t="s">
        <v>242</v>
      </c>
      <c r="C104" s="30" t="s">
        <v>243</v>
      </c>
      <c r="D104" s="163" t="s">
        <v>244</v>
      </c>
      <c r="E104" s="163"/>
      <c r="F104" s="30" t="s">
        <v>805</v>
      </c>
      <c r="G104" s="30" t="s">
        <v>44</v>
      </c>
      <c r="H104" s="30" t="s">
        <v>45</v>
      </c>
      <c r="I104" s="31" t="s">
        <v>22</v>
      </c>
      <c r="J104" s="27" t="s">
        <v>246</v>
      </c>
      <c r="K104" s="31" t="s">
        <v>30</v>
      </c>
      <c r="L104" s="31" t="s">
        <v>31</v>
      </c>
      <c r="M104" s="32">
        <v>85</v>
      </c>
      <c r="N104" s="33">
        <v>32506</v>
      </c>
      <c r="O104" s="171"/>
    </row>
    <row r="105" spans="1:15" s="19" customFormat="1" ht="30" customHeight="1" x14ac:dyDescent="0.2">
      <c r="A105" s="29" t="s">
        <v>12</v>
      </c>
      <c r="B105" s="30" t="s">
        <v>242</v>
      </c>
      <c r="C105" s="30" t="s">
        <v>243</v>
      </c>
      <c r="D105" s="164" t="s">
        <v>244</v>
      </c>
      <c r="E105" s="164"/>
      <c r="F105" s="30" t="s">
        <v>805</v>
      </c>
      <c r="G105" s="30" t="s">
        <v>44</v>
      </c>
      <c r="H105" s="30" t="s">
        <v>45</v>
      </c>
      <c r="I105" s="31" t="s">
        <v>22</v>
      </c>
      <c r="J105" s="27" t="s">
        <v>138</v>
      </c>
      <c r="K105" s="31" t="s">
        <v>20</v>
      </c>
      <c r="L105" s="31" t="s">
        <v>35</v>
      </c>
      <c r="M105" s="32">
        <v>80</v>
      </c>
      <c r="N105" s="33">
        <v>19195.38</v>
      </c>
      <c r="O105" s="171"/>
    </row>
    <row r="106" spans="1:15" s="19" customFormat="1" ht="25" customHeight="1" x14ac:dyDescent="0.2">
      <c r="A106" s="29" t="s">
        <v>12</v>
      </c>
      <c r="B106" s="30" t="s">
        <v>247</v>
      </c>
      <c r="C106" s="30" t="s">
        <v>248</v>
      </c>
      <c r="D106" s="162" t="s">
        <v>249</v>
      </c>
      <c r="E106" s="162" t="str">
        <f>VLOOKUP(B106,Description!$A$2:$B$88,2,FALSE)</f>
        <v>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v>
      </c>
      <c r="F106" s="30" t="s">
        <v>805</v>
      </c>
      <c r="G106" s="30" t="s">
        <v>46</v>
      </c>
      <c r="H106" s="30" t="s">
        <v>47</v>
      </c>
      <c r="I106" s="31" t="s">
        <v>18</v>
      </c>
      <c r="J106" s="27" t="s">
        <v>250</v>
      </c>
      <c r="K106" s="31" t="s">
        <v>20</v>
      </c>
      <c r="L106" s="31" t="s">
        <v>21</v>
      </c>
      <c r="M106" s="32">
        <v>80</v>
      </c>
      <c r="N106" s="33">
        <v>82119.179999999993</v>
      </c>
      <c r="O106" s="171">
        <f t="shared" si="1"/>
        <v>198376.33999999997</v>
      </c>
    </row>
    <row r="107" spans="1:15" s="19" customFormat="1" ht="25" customHeight="1" x14ac:dyDescent="0.2">
      <c r="A107" s="29" t="s">
        <v>12</v>
      </c>
      <c r="B107" s="30" t="s">
        <v>247</v>
      </c>
      <c r="C107" s="30" t="s">
        <v>248</v>
      </c>
      <c r="D107" s="163" t="s">
        <v>249</v>
      </c>
      <c r="E107" s="163"/>
      <c r="F107" s="30" t="s">
        <v>805</v>
      </c>
      <c r="G107" s="30" t="s">
        <v>46</v>
      </c>
      <c r="H107" s="30" t="s">
        <v>47</v>
      </c>
      <c r="I107" s="31" t="s">
        <v>22</v>
      </c>
      <c r="J107" s="27" t="s">
        <v>88</v>
      </c>
      <c r="K107" s="31" t="s">
        <v>20</v>
      </c>
      <c r="L107" s="31" t="s">
        <v>35</v>
      </c>
      <c r="M107" s="32">
        <v>80</v>
      </c>
      <c r="N107" s="33">
        <v>33802.800000000003</v>
      </c>
      <c r="O107" s="171"/>
    </row>
    <row r="108" spans="1:15" s="19" customFormat="1" ht="25" customHeight="1" x14ac:dyDescent="0.2">
      <c r="A108" s="29" t="s">
        <v>12</v>
      </c>
      <c r="B108" s="30" t="s">
        <v>247</v>
      </c>
      <c r="C108" s="30" t="s">
        <v>248</v>
      </c>
      <c r="D108" s="163" t="s">
        <v>249</v>
      </c>
      <c r="E108" s="163"/>
      <c r="F108" s="30" t="s">
        <v>805</v>
      </c>
      <c r="G108" s="30" t="s">
        <v>46</v>
      </c>
      <c r="H108" s="30" t="s">
        <v>47</v>
      </c>
      <c r="I108" s="31" t="s">
        <v>22</v>
      </c>
      <c r="J108" s="27" t="s">
        <v>251</v>
      </c>
      <c r="K108" s="31" t="s">
        <v>30</v>
      </c>
      <c r="L108" s="31" t="s">
        <v>31</v>
      </c>
      <c r="M108" s="32">
        <v>85</v>
      </c>
      <c r="N108" s="33">
        <v>20992</v>
      </c>
      <c r="O108" s="171"/>
    </row>
    <row r="109" spans="1:15" s="19" customFormat="1" ht="25" customHeight="1" x14ac:dyDescent="0.2">
      <c r="A109" s="29" t="s">
        <v>12</v>
      </c>
      <c r="B109" s="30" t="s">
        <v>247</v>
      </c>
      <c r="C109" s="30" t="s">
        <v>248</v>
      </c>
      <c r="D109" s="163" t="s">
        <v>249</v>
      </c>
      <c r="E109" s="163"/>
      <c r="F109" s="30" t="s">
        <v>805</v>
      </c>
      <c r="G109" s="30" t="s">
        <v>46</v>
      </c>
      <c r="H109" s="30" t="s">
        <v>47</v>
      </c>
      <c r="I109" s="31" t="s">
        <v>22</v>
      </c>
      <c r="J109" s="27" t="s">
        <v>252</v>
      </c>
      <c r="K109" s="31" t="s">
        <v>20</v>
      </c>
      <c r="L109" s="31" t="s">
        <v>87</v>
      </c>
      <c r="M109" s="32">
        <v>80</v>
      </c>
      <c r="N109" s="33">
        <v>38319.360000000001</v>
      </c>
      <c r="O109" s="171"/>
    </row>
    <row r="110" spans="1:15" s="19" customFormat="1" ht="25" customHeight="1" x14ac:dyDescent="0.2">
      <c r="A110" s="29" t="s">
        <v>12</v>
      </c>
      <c r="B110" s="30" t="s">
        <v>247</v>
      </c>
      <c r="C110" s="30" t="s">
        <v>248</v>
      </c>
      <c r="D110" s="164" t="s">
        <v>249</v>
      </c>
      <c r="E110" s="164"/>
      <c r="F110" s="30" t="s">
        <v>805</v>
      </c>
      <c r="G110" s="30" t="s">
        <v>46</v>
      </c>
      <c r="H110" s="30" t="s">
        <v>47</v>
      </c>
      <c r="I110" s="31" t="s">
        <v>22</v>
      </c>
      <c r="J110" s="27" t="s">
        <v>253</v>
      </c>
      <c r="K110" s="31" t="s">
        <v>24</v>
      </c>
      <c r="L110" s="31" t="s">
        <v>25</v>
      </c>
      <c r="M110" s="32">
        <v>85</v>
      </c>
      <c r="N110" s="33">
        <v>23143</v>
      </c>
      <c r="O110" s="171"/>
    </row>
    <row r="111" spans="1:15" s="19" customFormat="1" ht="25" hidden="1" customHeight="1" x14ac:dyDescent="0.2">
      <c r="A111" s="29" t="s">
        <v>12</v>
      </c>
      <c r="B111" s="30" t="s">
        <v>255</v>
      </c>
      <c r="C111" s="30" t="s">
        <v>256</v>
      </c>
      <c r="D111" s="162" t="s">
        <v>257</v>
      </c>
      <c r="E111" s="162" t="str">
        <f>VLOOKUP(B111,Description!$A$2:$B$88,2,FALSE)</f>
        <v>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v>
      </c>
      <c r="F111" s="30" t="s">
        <v>803</v>
      </c>
      <c r="G111" s="30" t="s">
        <v>42</v>
      </c>
      <c r="H111" s="30" t="s">
        <v>43</v>
      </c>
      <c r="I111" s="31" t="s">
        <v>18</v>
      </c>
      <c r="J111" s="27" t="s">
        <v>258</v>
      </c>
      <c r="K111" s="31" t="s">
        <v>20</v>
      </c>
      <c r="L111" s="31" t="s">
        <v>259</v>
      </c>
      <c r="M111" s="32">
        <v>80</v>
      </c>
      <c r="N111" s="33">
        <v>76368.42</v>
      </c>
      <c r="O111" s="171">
        <f t="shared" si="1"/>
        <v>140804.41999999998</v>
      </c>
    </row>
    <row r="112" spans="1:15" s="19" customFormat="1" ht="25" hidden="1" customHeight="1" x14ac:dyDescent="0.2">
      <c r="A112" s="29" t="s">
        <v>12</v>
      </c>
      <c r="B112" s="30" t="s">
        <v>255</v>
      </c>
      <c r="C112" s="30" t="s">
        <v>256</v>
      </c>
      <c r="D112" s="163" t="s">
        <v>257</v>
      </c>
      <c r="E112" s="163"/>
      <c r="F112" s="30" t="s">
        <v>803</v>
      </c>
      <c r="G112" s="30" t="s">
        <v>42</v>
      </c>
      <c r="H112" s="30" t="s">
        <v>43</v>
      </c>
      <c r="I112" s="31" t="s">
        <v>22</v>
      </c>
      <c r="J112" s="27" t="s">
        <v>103</v>
      </c>
      <c r="K112" s="31" t="s">
        <v>24</v>
      </c>
      <c r="L112" s="31" t="s">
        <v>25</v>
      </c>
      <c r="M112" s="32">
        <v>85</v>
      </c>
      <c r="N112" s="33">
        <v>26509</v>
      </c>
      <c r="O112" s="171"/>
    </row>
    <row r="113" spans="1:15" s="19" customFormat="1" ht="25" hidden="1" customHeight="1" x14ac:dyDescent="0.2">
      <c r="A113" s="29" t="s">
        <v>12</v>
      </c>
      <c r="B113" s="30" t="s">
        <v>255</v>
      </c>
      <c r="C113" s="30" t="s">
        <v>256</v>
      </c>
      <c r="D113" s="163" t="s">
        <v>257</v>
      </c>
      <c r="E113" s="163"/>
      <c r="F113" s="30" t="s">
        <v>803</v>
      </c>
      <c r="G113" s="30" t="s">
        <v>42</v>
      </c>
      <c r="H113" s="30" t="s">
        <v>43</v>
      </c>
      <c r="I113" s="31" t="s">
        <v>22</v>
      </c>
      <c r="J113" s="27" t="s">
        <v>260</v>
      </c>
      <c r="K113" s="31" t="s">
        <v>30</v>
      </c>
      <c r="L113" s="31" t="s">
        <v>31</v>
      </c>
      <c r="M113" s="32">
        <v>85</v>
      </c>
      <c r="N113" s="33">
        <v>23310</v>
      </c>
      <c r="O113" s="171"/>
    </row>
    <row r="114" spans="1:15" s="19" customFormat="1" ht="25" hidden="1" customHeight="1" x14ac:dyDescent="0.2">
      <c r="A114" s="29" t="s">
        <v>12</v>
      </c>
      <c r="B114" s="30" t="s">
        <v>255</v>
      </c>
      <c r="C114" s="30" t="s">
        <v>256</v>
      </c>
      <c r="D114" s="164" t="s">
        <v>257</v>
      </c>
      <c r="E114" s="164"/>
      <c r="F114" s="30" t="s">
        <v>803</v>
      </c>
      <c r="G114" s="30" t="s">
        <v>42</v>
      </c>
      <c r="H114" s="30" t="s">
        <v>43</v>
      </c>
      <c r="I114" s="31" t="s">
        <v>22</v>
      </c>
      <c r="J114" s="27" t="s">
        <v>125</v>
      </c>
      <c r="K114" s="31" t="s">
        <v>20</v>
      </c>
      <c r="L114" s="31" t="s">
        <v>35</v>
      </c>
      <c r="M114" s="32">
        <v>80</v>
      </c>
      <c r="N114" s="33">
        <v>14617</v>
      </c>
      <c r="O114" s="171"/>
    </row>
    <row r="115" spans="1:15" s="19" customFormat="1" ht="45" hidden="1" customHeight="1" x14ac:dyDescent="0.2">
      <c r="A115" s="29" t="s">
        <v>12</v>
      </c>
      <c r="B115" s="30" t="s">
        <v>261</v>
      </c>
      <c r="C115" s="30" t="s">
        <v>262</v>
      </c>
      <c r="D115" s="165" t="s">
        <v>263</v>
      </c>
      <c r="E115" s="165" t="str">
        <f>VLOOKUP(B115,Description!$A$2:$B$88,2,FALSE)</f>
        <v>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v>
      </c>
      <c r="F115" s="30" t="s">
        <v>802</v>
      </c>
      <c r="G115" s="30" t="s">
        <v>54</v>
      </c>
      <c r="H115" s="30" t="s">
        <v>55</v>
      </c>
      <c r="I115" s="31" t="s">
        <v>18</v>
      </c>
      <c r="J115" s="27" t="s">
        <v>264</v>
      </c>
      <c r="K115" s="31" t="s">
        <v>20</v>
      </c>
      <c r="L115" s="31" t="s">
        <v>67</v>
      </c>
      <c r="M115" s="32">
        <v>80</v>
      </c>
      <c r="N115" s="33">
        <v>100308.84</v>
      </c>
      <c r="O115" s="171">
        <f t="shared" si="1"/>
        <v>165476.84</v>
      </c>
    </row>
    <row r="116" spans="1:15" s="19" customFormat="1" ht="45" hidden="1" customHeight="1" x14ac:dyDescent="0.2">
      <c r="A116" s="29" t="s">
        <v>12</v>
      </c>
      <c r="B116" s="30" t="s">
        <v>261</v>
      </c>
      <c r="C116" s="30" t="s">
        <v>262</v>
      </c>
      <c r="D116" s="167"/>
      <c r="E116" s="167"/>
      <c r="F116" s="30" t="s">
        <v>802</v>
      </c>
      <c r="G116" s="30" t="s">
        <v>54</v>
      </c>
      <c r="H116" s="30" t="s">
        <v>55</v>
      </c>
      <c r="I116" s="31" t="s">
        <v>22</v>
      </c>
      <c r="J116" s="27" t="s">
        <v>265</v>
      </c>
      <c r="K116" s="31" t="s">
        <v>24</v>
      </c>
      <c r="L116" s="31" t="s">
        <v>25</v>
      </c>
      <c r="M116" s="32">
        <v>85</v>
      </c>
      <c r="N116" s="33">
        <v>65168</v>
      </c>
      <c r="O116" s="171"/>
    </row>
    <row r="117" spans="1:15" s="19" customFormat="1" ht="50" customHeight="1" x14ac:dyDescent="0.2">
      <c r="A117" s="29" t="s">
        <v>12</v>
      </c>
      <c r="B117" s="30" t="s">
        <v>266</v>
      </c>
      <c r="C117" s="30" t="s">
        <v>267</v>
      </c>
      <c r="D117" s="162" t="s">
        <v>268</v>
      </c>
      <c r="E117" s="162" t="str">
        <f>VLOOKUP(B117,Description!$A$2:$B$88,2,FALSE)</f>
        <v>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v>
      </c>
      <c r="F117" s="30" t="s">
        <v>805</v>
      </c>
      <c r="G117" s="30" t="s">
        <v>73</v>
      </c>
      <c r="H117" s="30" t="s">
        <v>74</v>
      </c>
      <c r="I117" s="31" t="s">
        <v>18</v>
      </c>
      <c r="J117" s="27" t="s">
        <v>269</v>
      </c>
      <c r="K117" s="31" t="s">
        <v>20</v>
      </c>
      <c r="L117" s="31" t="s">
        <v>82</v>
      </c>
      <c r="M117" s="32">
        <v>80</v>
      </c>
      <c r="N117" s="33">
        <v>108577.14</v>
      </c>
      <c r="O117" s="171">
        <f t="shared" si="1"/>
        <v>158100.14000000001</v>
      </c>
    </row>
    <row r="118" spans="1:15" s="19" customFormat="1" ht="50" customHeight="1" x14ac:dyDescent="0.2">
      <c r="A118" s="29" t="s">
        <v>12</v>
      </c>
      <c r="B118" s="30" t="s">
        <v>266</v>
      </c>
      <c r="C118" s="30" t="s">
        <v>267</v>
      </c>
      <c r="D118" s="163"/>
      <c r="E118" s="163"/>
      <c r="F118" s="30" t="s">
        <v>805</v>
      </c>
      <c r="G118" s="30" t="s">
        <v>73</v>
      </c>
      <c r="H118" s="30" t="s">
        <v>74</v>
      </c>
      <c r="I118" s="31" t="s">
        <v>22</v>
      </c>
      <c r="J118" s="27" t="s">
        <v>270</v>
      </c>
      <c r="K118" s="31" t="s">
        <v>24</v>
      </c>
      <c r="L118" s="31" t="s">
        <v>25</v>
      </c>
      <c r="M118" s="32">
        <v>85</v>
      </c>
      <c r="N118" s="33">
        <v>13464</v>
      </c>
      <c r="O118" s="171"/>
    </row>
    <row r="119" spans="1:15" s="19" customFormat="1" ht="32" x14ac:dyDescent="0.2">
      <c r="A119" s="29" t="s">
        <v>12</v>
      </c>
      <c r="B119" s="30" t="s">
        <v>266</v>
      </c>
      <c r="C119" s="30" t="s">
        <v>267</v>
      </c>
      <c r="D119" s="164"/>
      <c r="E119" s="164"/>
      <c r="F119" s="30" t="s">
        <v>805</v>
      </c>
      <c r="G119" s="30" t="s">
        <v>73</v>
      </c>
      <c r="H119" s="30" t="s">
        <v>74</v>
      </c>
      <c r="I119" s="31" t="s">
        <v>22</v>
      </c>
      <c r="J119" s="27" t="s">
        <v>271</v>
      </c>
      <c r="K119" s="31" t="s">
        <v>30</v>
      </c>
      <c r="L119" s="31" t="s">
        <v>31</v>
      </c>
      <c r="M119" s="32">
        <v>85</v>
      </c>
      <c r="N119" s="33">
        <v>36059</v>
      </c>
      <c r="O119" s="171"/>
    </row>
    <row r="120" spans="1:15" s="19" customFormat="1" ht="35" hidden="1" customHeight="1" x14ac:dyDescent="0.2">
      <c r="A120" s="29" t="s">
        <v>12</v>
      </c>
      <c r="B120" s="30" t="s">
        <v>273</v>
      </c>
      <c r="C120" s="30" t="s">
        <v>274</v>
      </c>
      <c r="D120" s="162" t="s">
        <v>275</v>
      </c>
      <c r="E120" s="162" t="str">
        <f>VLOOKUP(B120,Description!$A$2:$B$88,2,FALSE)</f>
        <v>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v>
      </c>
      <c r="F120" s="30" t="s">
        <v>803</v>
      </c>
      <c r="G120" s="30" t="s">
        <v>36</v>
      </c>
      <c r="H120" s="30" t="s">
        <v>37</v>
      </c>
      <c r="I120" s="31" t="s">
        <v>18</v>
      </c>
      <c r="J120" s="27" t="s">
        <v>276</v>
      </c>
      <c r="K120" s="31" t="s">
        <v>20</v>
      </c>
      <c r="L120" s="31" t="s">
        <v>87</v>
      </c>
      <c r="M120" s="32">
        <v>80</v>
      </c>
      <c r="N120" s="33">
        <v>34130.22</v>
      </c>
      <c r="O120" s="171">
        <f t="shared" si="1"/>
        <v>76468.600000000006</v>
      </c>
    </row>
    <row r="121" spans="1:15" s="19" customFormat="1" ht="35" hidden="1" customHeight="1" x14ac:dyDescent="0.2">
      <c r="A121" s="29" t="s">
        <v>12</v>
      </c>
      <c r="B121" s="30" t="s">
        <v>273</v>
      </c>
      <c r="C121" s="30" t="s">
        <v>274</v>
      </c>
      <c r="D121" s="163"/>
      <c r="E121" s="163"/>
      <c r="F121" s="30" t="s">
        <v>803</v>
      </c>
      <c r="G121" s="30" t="s">
        <v>36</v>
      </c>
      <c r="H121" s="30" t="s">
        <v>37</v>
      </c>
      <c r="I121" s="31" t="s">
        <v>22</v>
      </c>
      <c r="J121" s="27" t="s">
        <v>277</v>
      </c>
      <c r="K121" s="31" t="s">
        <v>20</v>
      </c>
      <c r="L121" s="31" t="s">
        <v>35</v>
      </c>
      <c r="M121" s="32">
        <v>80</v>
      </c>
      <c r="N121" s="33">
        <v>19195.38</v>
      </c>
      <c r="O121" s="171"/>
    </row>
    <row r="122" spans="1:15" s="19" customFormat="1" ht="35" hidden="1" customHeight="1" x14ac:dyDescent="0.2">
      <c r="A122" s="29" t="s">
        <v>12</v>
      </c>
      <c r="B122" s="30" t="s">
        <v>273</v>
      </c>
      <c r="C122" s="30" t="s">
        <v>274</v>
      </c>
      <c r="D122" s="164"/>
      <c r="E122" s="164"/>
      <c r="F122" s="30" t="s">
        <v>803</v>
      </c>
      <c r="G122" s="30" t="s">
        <v>36</v>
      </c>
      <c r="H122" s="30" t="s">
        <v>37</v>
      </c>
      <c r="I122" s="31" t="s">
        <v>22</v>
      </c>
      <c r="J122" s="27" t="s">
        <v>278</v>
      </c>
      <c r="K122" s="31" t="s">
        <v>24</v>
      </c>
      <c r="L122" s="31" t="s">
        <v>25</v>
      </c>
      <c r="M122" s="32">
        <v>85</v>
      </c>
      <c r="N122" s="33">
        <v>23143</v>
      </c>
      <c r="O122" s="171"/>
    </row>
    <row r="123" spans="1:15" s="19" customFormat="1" ht="16" x14ac:dyDescent="0.2">
      <c r="A123" s="29" t="s">
        <v>12</v>
      </c>
      <c r="B123" s="30" t="s">
        <v>281</v>
      </c>
      <c r="C123" s="30" t="s">
        <v>282</v>
      </c>
      <c r="D123" s="162" t="s">
        <v>283</v>
      </c>
      <c r="E123" s="162" t="str">
        <f>VLOOKUP(B123,Description!$A$2:$B$88,2,FALSE)</f>
        <v>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v>
      </c>
      <c r="F123" s="30" t="s">
        <v>805</v>
      </c>
      <c r="G123" s="30" t="s">
        <v>46</v>
      </c>
      <c r="H123" s="30" t="s">
        <v>47</v>
      </c>
      <c r="I123" s="31" t="s">
        <v>18</v>
      </c>
      <c r="J123" s="27" t="s">
        <v>284</v>
      </c>
      <c r="K123" s="31" t="s">
        <v>20</v>
      </c>
      <c r="L123" s="31" t="s">
        <v>67</v>
      </c>
      <c r="M123" s="32">
        <v>80</v>
      </c>
      <c r="N123" s="33">
        <v>58980.480000000003</v>
      </c>
      <c r="O123" s="171">
        <f t="shared" si="1"/>
        <v>167719.24000000002</v>
      </c>
    </row>
    <row r="124" spans="1:15" s="19" customFormat="1" ht="34.5" customHeight="1" x14ac:dyDescent="0.2">
      <c r="A124" s="29" t="s">
        <v>12</v>
      </c>
      <c r="B124" s="30" t="s">
        <v>281</v>
      </c>
      <c r="C124" s="30" t="s">
        <v>282</v>
      </c>
      <c r="D124" s="163"/>
      <c r="E124" s="163"/>
      <c r="F124" s="30" t="s">
        <v>805</v>
      </c>
      <c r="G124" s="30" t="s">
        <v>46</v>
      </c>
      <c r="H124" s="30" t="s">
        <v>47</v>
      </c>
      <c r="I124" s="31" t="s">
        <v>22</v>
      </c>
      <c r="J124" s="27" t="s">
        <v>216</v>
      </c>
      <c r="K124" s="31" t="s">
        <v>24</v>
      </c>
      <c r="L124" s="31" t="s">
        <v>217</v>
      </c>
      <c r="M124" s="32">
        <v>85</v>
      </c>
      <c r="N124" s="33">
        <v>36607</v>
      </c>
      <c r="O124" s="171"/>
    </row>
    <row r="125" spans="1:15" s="19" customFormat="1" ht="29.25" customHeight="1" x14ac:dyDescent="0.2">
      <c r="A125" s="29" t="s">
        <v>12</v>
      </c>
      <c r="B125" s="30" t="s">
        <v>281</v>
      </c>
      <c r="C125" s="30" t="s">
        <v>282</v>
      </c>
      <c r="D125" s="163"/>
      <c r="E125" s="163"/>
      <c r="F125" s="30" t="s">
        <v>805</v>
      </c>
      <c r="G125" s="30" t="s">
        <v>46</v>
      </c>
      <c r="H125" s="30" t="s">
        <v>47</v>
      </c>
      <c r="I125" s="31" t="s">
        <v>22</v>
      </c>
      <c r="J125" s="27" t="s">
        <v>254</v>
      </c>
      <c r="K125" s="31" t="s">
        <v>30</v>
      </c>
      <c r="L125" s="31" t="s">
        <v>31</v>
      </c>
      <c r="M125" s="32">
        <v>85</v>
      </c>
      <c r="N125" s="33">
        <v>33741</v>
      </c>
      <c r="O125" s="171"/>
    </row>
    <row r="126" spans="1:15" s="19" customFormat="1" ht="53.25" customHeight="1" x14ac:dyDescent="0.2">
      <c r="A126" s="29" t="s">
        <v>12</v>
      </c>
      <c r="B126" s="30" t="s">
        <v>281</v>
      </c>
      <c r="C126" s="30" t="s">
        <v>282</v>
      </c>
      <c r="D126" s="164"/>
      <c r="E126" s="164"/>
      <c r="F126" s="30" t="s">
        <v>805</v>
      </c>
      <c r="G126" s="30" t="s">
        <v>46</v>
      </c>
      <c r="H126" s="30" t="s">
        <v>47</v>
      </c>
      <c r="I126" s="31" t="s">
        <v>22</v>
      </c>
      <c r="J126" s="27" t="s">
        <v>285</v>
      </c>
      <c r="K126" s="31" t="s">
        <v>20</v>
      </c>
      <c r="L126" s="31" t="s">
        <v>35</v>
      </c>
      <c r="M126" s="32">
        <v>80</v>
      </c>
      <c r="N126" s="33">
        <v>38390.76</v>
      </c>
      <c r="O126" s="171"/>
    </row>
    <row r="127" spans="1:15" s="19" customFormat="1" ht="64" hidden="1" x14ac:dyDescent="0.2">
      <c r="A127" s="29" t="s">
        <v>12</v>
      </c>
      <c r="B127" s="30" t="s">
        <v>286</v>
      </c>
      <c r="C127" s="30" t="s">
        <v>287</v>
      </c>
      <c r="D127" s="162" t="s">
        <v>288</v>
      </c>
      <c r="E127" s="162" t="str">
        <f>VLOOKUP(B127,Description!$A$2:$B$88,2,FALSE)</f>
        <v>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v>
      </c>
      <c r="F127" s="30" t="s">
        <v>804</v>
      </c>
      <c r="G127" s="30" t="s">
        <v>38</v>
      </c>
      <c r="H127" s="30" t="s">
        <v>39</v>
      </c>
      <c r="I127" s="31" t="s">
        <v>18</v>
      </c>
      <c r="J127" s="27" t="s">
        <v>289</v>
      </c>
      <c r="K127" s="31" t="s">
        <v>20</v>
      </c>
      <c r="L127" s="31" t="s">
        <v>67</v>
      </c>
      <c r="M127" s="32">
        <v>80</v>
      </c>
      <c r="N127" s="33">
        <v>87208.98</v>
      </c>
      <c r="O127" s="171">
        <f t="shared" si="1"/>
        <v>195804.83999999997</v>
      </c>
    </row>
    <row r="128" spans="1:15" s="19" customFormat="1" ht="20" hidden="1" customHeight="1" x14ac:dyDescent="0.2">
      <c r="A128" s="29" t="s">
        <v>12</v>
      </c>
      <c r="B128" s="30" t="s">
        <v>286</v>
      </c>
      <c r="C128" s="30" t="s">
        <v>287</v>
      </c>
      <c r="D128" s="163"/>
      <c r="E128" s="163"/>
      <c r="F128" s="30" t="s">
        <v>804</v>
      </c>
      <c r="G128" s="30" t="s">
        <v>38</v>
      </c>
      <c r="H128" s="30" t="s">
        <v>39</v>
      </c>
      <c r="I128" s="31" t="s">
        <v>22</v>
      </c>
      <c r="J128" s="27" t="s">
        <v>290</v>
      </c>
      <c r="K128" s="31" t="s">
        <v>24</v>
      </c>
      <c r="L128" s="31" t="s">
        <v>25</v>
      </c>
      <c r="M128" s="32">
        <v>85</v>
      </c>
      <c r="N128" s="33">
        <v>36607</v>
      </c>
      <c r="O128" s="171"/>
    </row>
    <row r="129" spans="1:15" s="19" customFormat="1" ht="24.75" hidden="1" customHeight="1" x14ac:dyDescent="0.2">
      <c r="A129" s="29" t="s">
        <v>12</v>
      </c>
      <c r="B129" s="30" t="s">
        <v>286</v>
      </c>
      <c r="C129" s="30" t="s">
        <v>287</v>
      </c>
      <c r="D129" s="163"/>
      <c r="E129" s="163"/>
      <c r="F129" s="30" t="s">
        <v>804</v>
      </c>
      <c r="G129" s="30" t="s">
        <v>38</v>
      </c>
      <c r="H129" s="30" t="s">
        <v>39</v>
      </c>
      <c r="I129" s="31" t="s">
        <v>22</v>
      </c>
      <c r="J129" s="27" t="s">
        <v>99</v>
      </c>
      <c r="K129" s="31" t="s">
        <v>30</v>
      </c>
      <c r="L129" s="31" t="s">
        <v>31</v>
      </c>
      <c r="M129" s="32">
        <v>85</v>
      </c>
      <c r="N129" s="33">
        <v>35327</v>
      </c>
      <c r="O129" s="171"/>
    </row>
    <row r="130" spans="1:15" s="19" customFormat="1" ht="48" hidden="1" x14ac:dyDescent="0.2">
      <c r="A130" s="29" t="s">
        <v>12</v>
      </c>
      <c r="B130" s="30" t="s">
        <v>286</v>
      </c>
      <c r="C130" s="30" t="s">
        <v>287</v>
      </c>
      <c r="D130" s="164"/>
      <c r="E130" s="164"/>
      <c r="F130" s="30" t="s">
        <v>804</v>
      </c>
      <c r="G130" s="30" t="s">
        <v>38</v>
      </c>
      <c r="H130" s="30" t="s">
        <v>39</v>
      </c>
      <c r="I130" s="31" t="s">
        <v>22</v>
      </c>
      <c r="J130" s="27" t="s">
        <v>96</v>
      </c>
      <c r="K130" s="31" t="s">
        <v>20</v>
      </c>
      <c r="L130" s="31" t="s">
        <v>35</v>
      </c>
      <c r="M130" s="32">
        <v>80</v>
      </c>
      <c r="N130" s="33">
        <v>36661.86</v>
      </c>
      <c r="O130" s="171"/>
    </row>
    <row r="131" spans="1:15" s="19" customFormat="1" ht="16" x14ac:dyDescent="0.2">
      <c r="A131" s="29" t="s">
        <v>12</v>
      </c>
      <c r="B131" s="30" t="s">
        <v>291</v>
      </c>
      <c r="C131" s="30" t="s">
        <v>292</v>
      </c>
      <c r="D131" s="162" t="s">
        <v>293</v>
      </c>
      <c r="E131" s="162" t="str">
        <f>VLOOKUP(B131,Description!$A$2:$B$88,2,FALSE)</f>
        <v>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v>
      </c>
      <c r="F131" s="30" t="s">
        <v>805</v>
      </c>
      <c r="G131" s="30" t="s">
        <v>73</v>
      </c>
      <c r="H131" s="30" t="s">
        <v>74</v>
      </c>
      <c r="I131" s="31" t="s">
        <v>18</v>
      </c>
      <c r="J131" s="27" t="s">
        <v>294</v>
      </c>
      <c r="K131" s="31" t="s">
        <v>20</v>
      </c>
      <c r="L131" s="31" t="s">
        <v>67</v>
      </c>
      <c r="M131" s="32">
        <v>80</v>
      </c>
      <c r="N131" s="33">
        <v>63568.44</v>
      </c>
      <c r="O131" s="171">
        <f t="shared" si="1"/>
        <v>136299.44</v>
      </c>
    </row>
    <row r="132" spans="1:15" s="19" customFormat="1" ht="34.5" customHeight="1" x14ac:dyDescent="0.2">
      <c r="A132" s="29" t="s">
        <v>12</v>
      </c>
      <c r="B132" s="30" t="s">
        <v>291</v>
      </c>
      <c r="C132" s="30" t="s">
        <v>292</v>
      </c>
      <c r="D132" s="163"/>
      <c r="E132" s="163"/>
      <c r="F132" s="30" t="s">
        <v>805</v>
      </c>
      <c r="G132" s="30" t="s">
        <v>73</v>
      </c>
      <c r="H132" s="30" t="s">
        <v>74</v>
      </c>
      <c r="I132" s="31" t="s">
        <v>22</v>
      </c>
      <c r="J132" s="27" t="s">
        <v>295</v>
      </c>
      <c r="K132" s="31" t="s">
        <v>24</v>
      </c>
      <c r="L132" s="31" t="s">
        <v>25</v>
      </c>
      <c r="M132" s="32">
        <v>85</v>
      </c>
      <c r="N132" s="33">
        <v>34484</v>
      </c>
      <c r="O132" s="171"/>
    </row>
    <row r="133" spans="1:15" s="19" customFormat="1" ht="27" customHeight="1" x14ac:dyDescent="0.2">
      <c r="A133" s="29" t="s">
        <v>12</v>
      </c>
      <c r="B133" s="30" t="s">
        <v>291</v>
      </c>
      <c r="C133" s="30" t="s">
        <v>292</v>
      </c>
      <c r="D133" s="164"/>
      <c r="E133" s="164"/>
      <c r="F133" s="30" t="s">
        <v>805</v>
      </c>
      <c r="G133" s="30" t="s">
        <v>73</v>
      </c>
      <c r="H133" s="30" t="s">
        <v>74</v>
      </c>
      <c r="I133" s="31" t="s">
        <v>22</v>
      </c>
      <c r="J133" s="27" t="s">
        <v>296</v>
      </c>
      <c r="K133" s="31" t="s">
        <v>30</v>
      </c>
      <c r="L133" s="31" t="s">
        <v>31</v>
      </c>
      <c r="M133" s="32">
        <v>85</v>
      </c>
      <c r="N133" s="33">
        <v>38247</v>
      </c>
      <c r="O133" s="171"/>
    </row>
    <row r="134" spans="1:15" s="19" customFormat="1" ht="27.75" hidden="1" customHeight="1" x14ac:dyDescent="0.2">
      <c r="A134" s="29" t="s">
        <v>12</v>
      </c>
      <c r="B134" s="30" t="s">
        <v>297</v>
      </c>
      <c r="C134" s="30" t="s">
        <v>298</v>
      </c>
      <c r="D134" s="162" t="s">
        <v>299</v>
      </c>
      <c r="E134" s="162" t="str">
        <f>VLOOKUP(B134,Description!$A$2:$B$88,2,FALSE)</f>
        <v>The project capitalizes the ITALME ONCLOUD NINE project, developing a model for a more sustainable and inclusive air connectivity. This output will improve the work of transport operators providing them with a set of innovative solutions in the field of sustainable air mobility.</v>
      </c>
      <c r="F134" s="30" t="s">
        <v>802</v>
      </c>
      <c r="G134" s="30" t="s">
        <v>54</v>
      </c>
      <c r="H134" s="30" t="s">
        <v>55</v>
      </c>
      <c r="I134" s="31" t="s">
        <v>18</v>
      </c>
      <c r="J134" s="27" t="s">
        <v>300</v>
      </c>
      <c r="K134" s="31" t="s">
        <v>20</v>
      </c>
      <c r="L134" s="31" t="s">
        <v>67</v>
      </c>
      <c r="M134" s="32">
        <v>80</v>
      </c>
      <c r="N134" s="33">
        <v>82692.42</v>
      </c>
      <c r="O134" s="171">
        <f>SUMIF($C$3:$C$413,C134,$N$3:$N$413)</f>
        <v>184937.41999999998</v>
      </c>
    </row>
    <row r="135" spans="1:15" s="19" customFormat="1" ht="32" hidden="1" x14ac:dyDescent="0.2">
      <c r="A135" s="29" t="s">
        <v>12</v>
      </c>
      <c r="B135" s="30" t="s">
        <v>297</v>
      </c>
      <c r="C135" s="30" t="s">
        <v>298</v>
      </c>
      <c r="D135" s="163"/>
      <c r="E135" s="163"/>
      <c r="F135" s="30" t="s">
        <v>802</v>
      </c>
      <c r="G135" s="30" t="s">
        <v>54</v>
      </c>
      <c r="H135" s="30" t="s">
        <v>55</v>
      </c>
      <c r="I135" s="31" t="s">
        <v>22</v>
      </c>
      <c r="J135" s="27" t="s">
        <v>301</v>
      </c>
      <c r="K135" s="31" t="s">
        <v>24</v>
      </c>
      <c r="L135" s="31" t="s">
        <v>25</v>
      </c>
      <c r="M135" s="32">
        <v>85</v>
      </c>
      <c r="N135" s="33">
        <v>53437</v>
      </c>
      <c r="O135" s="171"/>
    </row>
    <row r="136" spans="1:15" s="19" customFormat="1" ht="16" hidden="1" x14ac:dyDescent="0.2">
      <c r="A136" s="29" t="s">
        <v>12</v>
      </c>
      <c r="B136" s="30" t="s">
        <v>297</v>
      </c>
      <c r="C136" s="30" t="s">
        <v>298</v>
      </c>
      <c r="D136" s="164"/>
      <c r="E136" s="164"/>
      <c r="F136" s="30" t="s">
        <v>802</v>
      </c>
      <c r="G136" s="30" t="s">
        <v>54</v>
      </c>
      <c r="H136" s="30" t="s">
        <v>55</v>
      </c>
      <c r="I136" s="31" t="s">
        <v>22</v>
      </c>
      <c r="J136" s="27" t="s">
        <v>302</v>
      </c>
      <c r="K136" s="31" t="s">
        <v>30</v>
      </c>
      <c r="L136" s="31" t="s">
        <v>31</v>
      </c>
      <c r="M136" s="32">
        <v>85</v>
      </c>
      <c r="N136" s="33">
        <v>48808</v>
      </c>
      <c r="O136" s="171"/>
    </row>
    <row r="137" spans="1:15" s="19" customFormat="1" ht="16" x14ac:dyDescent="0.2">
      <c r="A137" s="29" t="s">
        <v>12</v>
      </c>
      <c r="B137" s="30" t="s">
        <v>303</v>
      </c>
      <c r="C137" s="30" t="s">
        <v>304</v>
      </c>
      <c r="D137" s="162" t="s">
        <v>305</v>
      </c>
      <c r="E137" s="162" t="str">
        <f>VLOOKUP(B137,Description!$A$2:$B$88,2,FALSE)</f>
        <v>Tour aims to create an awareness program for the three territories about the sustainable tourism strategies for local and regional policy makers, with practical guidelines of possible activities to be implemented by tourism operators.</v>
      </c>
      <c r="F137" s="30" t="s">
        <v>805</v>
      </c>
      <c r="G137" s="30" t="s">
        <v>73</v>
      </c>
      <c r="H137" s="30" t="s">
        <v>74</v>
      </c>
      <c r="I137" s="31" t="s">
        <v>18</v>
      </c>
      <c r="J137" s="27" t="s">
        <v>306</v>
      </c>
      <c r="K137" s="31" t="s">
        <v>20</v>
      </c>
      <c r="L137" s="31" t="s">
        <v>82</v>
      </c>
      <c r="M137" s="32">
        <v>80</v>
      </c>
      <c r="N137" s="33">
        <v>48889.62</v>
      </c>
      <c r="O137" s="171">
        <f>SUMIF($C$3:$C$413,C137,$N$3:$N$413)</f>
        <v>184937.41999999998</v>
      </c>
    </row>
    <row r="138" spans="1:15" s="19" customFormat="1" ht="16" x14ac:dyDescent="0.2">
      <c r="A138" s="29" t="s">
        <v>12</v>
      </c>
      <c r="B138" s="30" t="s">
        <v>303</v>
      </c>
      <c r="C138" s="30" t="s">
        <v>304</v>
      </c>
      <c r="D138" s="163"/>
      <c r="E138" s="163"/>
      <c r="F138" s="30" t="s">
        <v>805</v>
      </c>
      <c r="G138" s="30" t="s">
        <v>73</v>
      </c>
      <c r="H138" s="30" t="s">
        <v>74</v>
      </c>
      <c r="I138" s="31" t="s">
        <v>22</v>
      </c>
      <c r="J138" s="27" t="s">
        <v>216</v>
      </c>
      <c r="K138" s="31" t="s">
        <v>24</v>
      </c>
      <c r="L138" s="31" t="s">
        <v>217</v>
      </c>
      <c r="M138" s="32">
        <v>85</v>
      </c>
      <c r="N138" s="33">
        <v>53437</v>
      </c>
      <c r="O138" s="171"/>
    </row>
    <row r="139" spans="1:15" s="19" customFormat="1" ht="32" x14ac:dyDescent="0.2">
      <c r="A139" s="29" t="s">
        <v>12</v>
      </c>
      <c r="B139" s="30" t="s">
        <v>303</v>
      </c>
      <c r="C139" s="30" t="s">
        <v>304</v>
      </c>
      <c r="D139" s="163"/>
      <c r="E139" s="163"/>
      <c r="F139" s="30" t="s">
        <v>805</v>
      </c>
      <c r="G139" s="30" t="s">
        <v>73</v>
      </c>
      <c r="H139" s="30" t="s">
        <v>74</v>
      </c>
      <c r="I139" s="31" t="s">
        <v>22</v>
      </c>
      <c r="J139" s="27" t="s">
        <v>307</v>
      </c>
      <c r="K139" s="31" t="s">
        <v>30</v>
      </c>
      <c r="L139" s="31" t="s">
        <v>31</v>
      </c>
      <c r="M139" s="32">
        <v>85</v>
      </c>
      <c r="N139" s="33">
        <v>48808</v>
      </c>
      <c r="O139" s="171"/>
    </row>
    <row r="140" spans="1:15" s="19" customFormat="1" ht="16" x14ac:dyDescent="0.2">
      <c r="A140" s="29" t="s">
        <v>12</v>
      </c>
      <c r="B140" s="30" t="s">
        <v>303</v>
      </c>
      <c r="C140" s="30" t="s">
        <v>304</v>
      </c>
      <c r="D140" s="164"/>
      <c r="E140" s="164"/>
      <c r="F140" s="30" t="s">
        <v>805</v>
      </c>
      <c r="G140" s="30" t="s">
        <v>73</v>
      </c>
      <c r="H140" s="30" t="s">
        <v>74</v>
      </c>
      <c r="I140" s="31" t="s">
        <v>22</v>
      </c>
      <c r="J140" s="27" t="s">
        <v>88</v>
      </c>
      <c r="K140" s="31" t="s">
        <v>20</v>
      </c>
      <c r="L140" s="31" t="s">
        <v>35</v>
      </c>
      <c r="M140" s="32">
        <v>80</v>
      </c>
      <c r="N140" s="33">
        <v>33802.800000000003</v>
      </c>
      <c r="O140" s="171"/>
    </row>
    <row r="141" spans="1:15" s="19" customFormat="1" ht="25.5" hidden="1" customHeight="1" x14ac:dyDescent="0.2">
      <c r="A141" s="29" t="s">
        <v>12</v>
      </c>
      <c r="B141" s="30" t="s">
        <v>308</v>
      </c>
      <c r="C141" s="30" t="s">
        <v>309</v>
      </c>
      <c r="D141" s="162" t="s">
        <v>310</v>
      </c>
      <c r="E141" s="162" t="str">
        <f>VLOOKUP(B141,Description!$A$2:$B$88,2,FALSE)</f>
        <v>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v>
      </c>
      <c r="F141" s="30" t="s">
        <v>801</v>
      </c>
      <c r="G141" s="30" t="s">
        <v>16</v>
      </c>
      <c r="H141" s="30" t="s">
        <v>17</v>
      </c>
      <c r="I141" s="31" t="s">
        <v>18</v>
      </c>
      <c r="J141" s="27" t="s">
        <v>284</v>
      </c>
      <c r="K141" s="31" t="s">
        <v>20</v>
      </c>
      <c r="L141" s="31" t="s">
        <v>67</v>
      </c>
      <c r="M141" s="32">
        <v>80</v>
      </c>
      <c r="N141" s="33">
        <v>97358</v>
      </c>
      <c r="O141" s="171">
        <f>SUMIF($C$3:$C$413,C141,$N$3:$N$413)</f>
        <v>190984</v>
      </c>
    </row>
    <row r="142" spans="1:15" s="19" customFormat="1" ht="24.75" hidden="1" customHeight="1" x14ac:dyDescent="0.2">
      <c r="A142" s="29" t="s">
        <v>12</v>
      </c>
      <c r="B142" s="30" t="s">
        <v>308</v>
      </c>
      <c r="C142" s="30" t="s">
        <v>309</v>
      </c>
      <c r="D142" s="163"/>
      <c r="E142" s="163"/>
      <c r="F142" s="30" t="s">
        <v>801</v>
      </c>
      <c r="G142" s="30" t="s">
        <v>16</v>
      </c>
      <c r="H142" s="30" t="s">
        <v>17</v>
      </c>
      <c r="I142" s="31" t="s">
        <v>22</v>
      </c>
      <c r="J142" s="27" t="s">
        <v>311</v>
      </c>
      <c r="K142" s="31" t="s">
        <v>24</v>
      </c>
      <c r="L142" s="31" t="s">
        <v>25</v>
      </c>
      <c r="M142" s="32">
        <v>85</v>
      </c>
      <c r="N142" s="33">
        <v>46697</v>
      </c>
      <c r="O142" s="171"/>
    </row>
    <row r="143" spans="1:15" s="19" customFormat="1" ht="28.5" hidden="1" customHeight="1" x14ac:dyDescent="0.2">
      <c r="A143" s="29" t="s">
        <v>12</v>
      </c>
      <c r="B143" s="30" t="s">
        <v>308</v>
      </c>
      <c r="C143" s="30" t="s">
        <v>309</v>
      </c>
      <c r="D143" s="164"/>
      <c r="E143" s="164"/>
      <c r="F143" s="30" t="s">
        <v>801</v>
      </c>
      <c r="G143" s="30" t="s">
        <v>16</v>
      </c>
      <c r="H143" s="30" t="s">
        <v>17</v>
      </c>
      <c r="I143" s="31" t="s">
        <v>22</v>
      </c>
      <c r="J143" s="27" t="s">
        <v>312</v>
      </c>
      <c r="K143" s="31" t="s">
        <v>30</v>
      </c>
      <c r="L143" s="31" t="s">
        <v>31</v>
      </c>
      <c r="M143" s="32">
        <v>85</v>
      </c>
      <c r="N143" s="33">
        <v>46929</v>
      </c>
      <c r="O143" s="171"/>
    </row>
    <row r="144" spans="1:15" s="19" customFormat="1" ht="30.75" hidden="1" customHeight="1" x14ac:dyDescent="0.2">
      <c r="A144" s="29" t="s">
        <v>12</v>
      </c>
      <c r="B144" s="30" t="s">
        <v>313</v>
      </c>
      <c r="C144" s="30" t="s">
        <v>314</v>
      </c>
      <c r="D144" s="162" t="s">
        <v>315</v>
      </c>
      <c r="E144" s="162" t="str">
        <f>VLOOKUP(B144,Description!$A$2:$B$88,2,FALSE)</f>
        <v>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v>
      </c>
      <c r="F144" s="30" t="s">
        <v>804</v>
      </c>
      <c r="G144" s="30" t="s">
        <v>38</v>
      </c>
      <c r="H144" s="30" t="s">
        <v>39</v>
      </c>
      <c r="I144" s="31" t="s">
        <v>18</v>
      </c>
      <c r="J144" s="27" t="s">
        <v>172</v>
      </c>
      <c r="K144" s="31" t="s">
        <v>24</v>
      </c>
      <c r="L144" s="31" t="s">
        <v>25</v>
      </c>
      <c r="M144" s="32">
        <v>85</v>
      </c>
      <c r="N144" s="33">
        <v>29008</v>
      </c>
      <c r="O144" s="171">
        <f>SUMIF($C$3:$C$413,C144,$N$3:$N$413)</f>
        <v>83802.8</v>
      </c>
    </row>
    <row r="145" spans="1:15" s="19" customFormat="1" ht="26.25" hidden="1" customHeight="1" x14ac:dyDescent="0.2">
      <c r="A145" s="29" t="s">
        <v>12</v>
      </c>
      <c r="B145" s="30" t="s">
        <v>313</v>
      </c>
      <c r="C145" s="30" t="s">
        <v>314</v>
      </c>
      <c r="D145" s="163"/>
      <c r="E145" s="163"/>
      <c r="F145" s="30" t="s">
        <v>804</v>
      </c>
      <c r="G145" s="30" t="s">
        <v>38</v>
      </c>
      <c r="H145" s="30" t="s">
        <v>39</v>
      </c>
      <c r="I145" s="31" t="s">
        <v>22</v>
      </c>
      <c r="J145" s="27" t="s">
        <v>171</v>
      </c>
      <c r="K145" s="31" t="s">
        <v>30</v>
      </c>
      <c r="L145" s="31" t="s">
        <v>31</v>
      </c>
      <c r="M145" s="32">
        <v>85</v>
      </c>
      <c r="N145" s="33">
        <v>8243</v>
      </c>
      <c r="O145" s="171"/>
    </row>
    <row r="146" spans="1:15" s="19" customFormat="1" ht="32" hidden="1" x14ac:dyDescent="0.2">
      <c r="A146" s="29" t="s">
        <v>12</v>
      </c>
      <c r="B146" s="30" t="s">
        <v>313</v>
      </c>
      <c r="C146" s="30" t="s">
        <v>314</v>
      </c>
      <c r="D146" s="163"/>
      <c r="E146" s="163"/>
      <c r="F146" s="30" t="s">
        <v>804</v>
      </c>
      <c r="G146" s="30" t="s">
        <v>38</v>
      </c>
      <c r="H146" s="30" t="s">
        <v>39</v>
      </c>
      <c r="I146" s="31" t="s">
        <v>22</v>
      </c>
      <c r="J146" s="27" t="s">
        <v>316</v>
      </c>
      <c r="K146" s="31" t="s">
        <v>30</v>
      </c>
      <c r="L146" s="31" t="s">
        <v>31</v>
      </c>
      <c r="M146" s="32">
        <v>85</v>
      </c>
      <c r="N146" s="33">
        <v>12749</v>
      </c>
      <c r="O146" s="171"/>
    </row>
    <row r="147" spans="1:15" s="19" customFormat="1" ht="21.75" hidden="1" customHeight="1" x14ac:dyDescent="0.2">
      <c r="A147" s="29" t="s">
        <v>12</v>
      </c>
      <c r="B147" s="30" t="s">
        <v>313</v>
      </c>
      <c r="C147" s="30" t="s">
        <v>314</v>
      </c>
      <c r="D147" s="164"/>
      <c r="E147" s="164"/>
      <c r="F147" s="30" t="s">
        <v>804</v>
      </c>
      <c r="G147" s="30" t="s">
        <v>38</v>
      </c>
      <c r="H147" s="30" t="s">
        <v>39</v>
      </c>
      <c r="I147" s="31" t="s">
        <v>22</v>
      </c>
      <c r="J147" s="27" t="s">
        <v>209</v>
      </c>
      <c r="K147" s="31" t="s">
        <v>20</v>
      </c>
      <c r="L147" s="31" t="s">
        <v>67</v>
      </c>
      <c r="M147" s="32">
        <v>80</v>
      </c>
      <c r="N147" s="33">
        <v>33802.800000000003</v>
      </c>
      <c r="O147" s="171"/>
    </row>
    <row r="148" spans="1:15" s="19" customFormat="1" ht="32" hidden="1" x14ac:dyDescent="0.2">
      <c r="A148" s="29" t="s">
        <v>12</v>
      </c>
      <c r="B148" s="30" t="s">
        <v>317</v>
      </c>
      <c r="C148" s="30" t="s">
        <v>318</v>
      </c>
      <c r="D148" s="162" t="s">
        <v>319</v>
      </c>
      <c r="E148" s="162" t="str">
        <f>VLOOKUP(B148,Description!$A$2:$B$88,2,FALSE)</f>
        <v>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v>
      </c>
      <c r="F148" s="30" t="s">
        <v>802</v>
      </c>
      <c r="G148" s="30" t="s">
        <v>54</v>
      </c>
      <c r="H148" s="30" t="s">
        <v>55</v>
      </c>
      <c r="I148" s="31" t="s">
        <v>18</v>
      </c>
      <c r="J148" s="27" t="s">
        <v>320</v>
      </c>
      <c r="K148" s="31" t="s">
        <v>20</v>
      </c>
      <c r="L148" s="31" t="s">
        <v>50</v>
      </c>
      <c r="M148" s="32">
        <v>80</v>
      </c>
      <c r="N148" s="33">
        <v>125599.74</v>
      </c>
      <c r="O148" s="171">
        <f>SUMIF($C$3:$C$413,C148,$N$3:$N$413)</f>
        <v>197883.74</v>
      </c>
    </row>
    <row r="149" spans="1:15" s="19" customFormat="1" ht="16" hidden="1" x14ac:dyDescent="0.2">
      <c r="A149" s="29" t="s">
        <v>12</v>
      </c>
      <c r="B149" s="30" t="s">
        <v>317</v>
      </c>
      <c r="C149" s="30" t="s">
        <v>318</v>
      </c>
      <c r="D149" s="163"/>
      <c r="E149" s="163"/>
      <c r="F149" s="30" t="s">
        <v>802</v>
      </c>
      <c r="G149" s="30" t="s">
        <v>54</v>
      </c>
      <c r="H149" s="30" t="s">
        <v>55</v>
      </c>
      <c r="I149" s="31" t="s">
        <v>22</v>
      </c>
      <c r="J149" s="27" t="s">
        <v>241</v>
      </c>
      <c r="K149" s="31" t="s">
        <v>30</v>
      </c>
      <c r="L149" s="31" t="s">
        <v>31</v>
      </c>
      <c r="M149" s="32">
        <v>85</v>
      </c>
      <c r="N149" s="33">
        <v>35677</v>
      </c>
      <c r="O149" s="171"/>
    </row>
    <row r="150" spans="1:15" s="19" customFormat="1" ht="32" hidden="1" x14ac:dyDescent="0.2">
      <c r="A150" s="29" t="s">
        <v>12</v>
      </c>
      <c r="B150" s="30" t="s">
        <v>317</v>
      </c>
      <c r="C150" s="30" t="s">
        <v>318</v>
      </c>
      <c r="D150" s="164"/>
      <c r="E150" s="164"/>
      <c r="F150" s="30" t="s">
        <v>802</v>
      </c>
      <c r="G150" s="30" t="s">
        <v>54</v>
      </c>
      <c r="H150" s="30" t="s">
        <v>55</v>
      </c>
      <c r="I150" s="31" t="s">
        <v>22</v>
      </c>
      <c r="J150" s="27" t="s">
        <v>321</v>
      </c>
      <c r="K150" s="31" t="s">
        <v>24</v>
      </c>
      <c r="L150" s="31" t="s">
        <v>25</v>
      </c>
      <c r="M150" s="32">
        <v>85</v>
      </c>
      <c r="N150" s="33">
        <v>36607</v>
      </c>
      <c r="O150" s="171"/>
    </row>
    <row r="151" spans="1:15" s="19" customFormat="1" ht="15" customHeight="1" x14ac:dyDescent="0.2">
      <c r="A151" s="29" t="s">
        <v>12</v>
      </c>
      <c r="B151" s="30" t="s">
        <v>323</v>
      </c>
      <c r="C151" s="30" t="s">
        <v>324</v>
      </c>
      <c r="D151" s="162" t="s">
        <v>325</v>
      </c>
      <c r="E151" s="162" t="str">
        <f>VLOOKUP(B151,Description!$A$2:$B$88,2,FALSE)</f>
        <v>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v>
      </c>
      <c r="F151" s="30" t="s">
        <v>805</v>
      </c>
      <c r="G151" s="30" t="s">
        <v>46</v>
      </c>
      <c r="H151" s="30" t="s">
        <v>47</v>
      </c>
      <c r="I151" s="31" t="s">
        <v>18</v>
      </c>
      <c r="J151" s="27" t="s">
        <v>326</v>
      </c>
      <c r="K151" s="31" t="s">
        <v>24</v>
      </c>
      <c r="L151" s="31" t="s">
        <v>25</v>
      </c>
      <c r="M151" s="32">
        <v>85</v>
      </c>
      <c r="N151" s="33">
        <v>65615</v>
      </c>
      <c r="O151" s="171">
        <f>SUMIF($C$3:$C$413,C151,$N$3:$N$413)</f>
        <v>189812.02000000002</v>
      </c>
    </row>
    <row r="152" spans="1:15" s="19" customFormat="1" ht="28.5" customHeight="1" x14ac:dyDescent="0.2">
      <c r="A152" s="29" t="s">
        <v>12</v>
      </c>
      <c r="B152" s="30" t="s">
        <v>323</v>
      </c>
      <c r="C152" s="30" t="s">
        <v>324</v>
      </c>
      <c r="D152" s="163"/>
      <c r="E152" s="163"/>
      <c r="F152" s="30" t="s">
        <v>805</v>
      </c>
      <c r="G152" s="30" t="s">
        <v>46</v>
      </c>
      <c r="H152" s="30" t="s">
        <v>47</v>
      </c>
      <c r="I152" s="31" t="s">
        <v>22</v>
      </c>
      <c r="J152" s="27" t="s">
        <v>150</v>
      </c>
      <c r="K152" s="31" t="s">
        <v>20</v>
      </c>
      <c r="L152" s="31" t="s">
        <v>21</v>
      </c>
      <c r="M152" s="32">
        <v>80</v>
      </c>
      <c r="N152" s="33">
        <v>48410.22</v>
      </c>
      <c r="O152" s="171"/>
    </row>
    <row r="153" spans="1:15" s="19" customFormat="1" ht="16" x14ac:dyDescent="0.2">
      <c r="A153" s="29" t="s">
        <v>12</v>
      </c>
      <c r="B153" s="30" t="s">
        <v>323</v>
      </c>
      <c r="C153" s="30" t="s">
        <v>324</v>
      </c>
      <c r="D153" s="163"/>
      <c r="E153" s="163"/>
      <c r="F153" s="30" t="s">
        <v>805</v>
      </c>
      <c r="G153" s="30" t="s">
        <v>46</v>
      </c>
      <c r="H153" s="30" t="s">
        <v>47</v>
      </c>
      <c r="I153" s="31" t="s">
        <v>22</v>
      </c>
      <c r="J153" s="27" t="s">
        <v>90</v>
      </c>
      <c r="K153" s="31" t="s">
        <v>20</v>
      </c>
      <c r="L153" s="31" t="s">
        <v>35</v>
      </c>
      <c r="M153" s="32">
        <v>80</v>
      </c>
      <c r="N153" s="33">
        <v>33802.800000000003</v>
      </c>
      <c r="O153" s="171"/>
    </row>
    <row r="154" spans="1:15" s="19" customFormat="1" ht="16" x14ac:dyDescent="0.2">
      <c r="A154" s="29" t="s">
        <v>12</v>
      </c>
      <c r="B154" s="30" t="s">
        <v>323</v>
      </c>
      <c r="C154" s="30" t="s">
        <v>324</v>
      </c>
      <c r="D154" s="164"/>
      <c r="E154" s="164"/>
      <c r="F154" s="30" t="s">
        <v>805</v>
      </c>
      <c r="G154" s="30" t="s">
        <v>46</v>
      </c>
      <c r="H154" s="30" t="s">
        <v>47</v>
      </c>
      <c r="I154" s="31" t="s">
        <v>22</v>
      </c>
      <c r="J154" s="27" t="s">
        <v>225</v>
      </c>
      <c r="K154" s="31" t="s">
        <v>30</v>
      </c>
      <c r="L154" s="31" t="s">
        <v>31</v>
      </c>
      <c r="M154" s="32">
        <v>85</v>
      </c>
      <c r="N154" s="33">
        <v>41984</v>
      </c>
      <c r="O154" s="171"/>
    </row>
    <row r="155" spans="1:15" s="19" customFormat="1" ht="100.5" hidden="1" customHeight="1" x14ac:dyDescent="0.2">
      <c r="A155" s="29" t="s">
        <v>327</v>
      </c>
      <c r="B155" s="30" t="s">
        <v>328</v>
      </c>
      <c r="C155" s="30" t="s">
        <v>329</v>
      </c>
      <c r="D155" s="162" t="s">
        <v>330</v>
      </c>
      <c r="E155" s="168" t="str">
        <f>VLOOKUP(B155,Description!$A$2:$B$88,2,FALSE)</f>
        <v>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v>
      </c>
      <c r="F155" s="30" t="s">
        <v>801</v>
      </c>
      <c r="G155" s="30" t="s">
        <v>16</v>
      </c>
      <c r="H155" s="30" t="s">
        <v>17</v>
      </c>
      <c r="I155" s="31" t="s">
        <v>18</v>
      </c>
      <c r="J155" s="27" t="s">
        <v>331</v>
      </c>
      <c r="K155" s="31" t="s">
        <v>20</v>
      </c>
      <c r="L155" s="31" t="s">
        <v>67</v>
      </c>
      <c r="M155" s="32">
        <v>80</v>
      </c>
      <c r="N155" s="33">
        <v>1582395.96</v>
      </c>
      <c r="O155" s="171">
        <f>SUMIF($C$3:$C$413,C155,$N$3:$N$413)</f>
        <v>4498540.92</v>
      </c>
    </row>
    <row r="156" spans="1:15" s="19" customFormat="1" ht="33.75" hidden="1" customHeight="1" x14ac:dyDescent="0.2">
      <c r="A156" s="29" t="s">
        <v>327</v>
      </c>
      <c r="B156" s="30" t="s">
        <v>328</v>
      </c>
      <c r="C156" s="30" t="s">
        <v>329</v>
      </c>
      <c r="D156" s="163"/>
      <c r="E156" s="169"/>
      <c r="F156" s="30" t="s">
        <v>801</v>
      </c>
      <c r="G156" s="30" t="s">
        <v>16</v>
      </c>
      <c r="H156" s="30" t="s">
        <v>17</v>
      </c>
      <c r="I156" s="31" t="s">
        <v>22</v>
      </c>
      <c r="J156" s="27" t="s">
        <v>279</v>
      </c>
      <c r="K156" s="31" t="s">
        <v>20</v>
      </c>
      <c r="L156" s="31" t="s">
        <v>35</v>
      </c>
      <c r="M156" s="32">
        <v>80</v>
      </c>
      <c r="N156" s="33">
        <v>952071.02</v>
      </c>
      <c r="O156" s="171"/>
    </row>
    <row r="157" spans="1:15" s="19" customFormat="1" ht="45.75" hidden="1" customHeight="1" x14ac:dyDescent="0.2">
      <c r="A157" s="29" t="s">
        <v>327</v>
      </c>
      <c r="B157" s="30" t="s">
        <v>328</v>
      </c>
      <c r="C157" s="30" t="s">
        <v>329</v>
      </c>
      <c r="D157" s="163"/>
      <c r="E157" s="169"/>
      <c r="F157" s="30" t="s">
        <v>801</v>
      </c>
      <c r="G157" s="30" t="s">
        <v>16</v>
      </c>
      <c r="H157" s="30" t="s">
        <v>17</v>
      </c>
      <c r="I157" s="31" t="s">
        <v>22</v>
      </c>
      <c r="J157" s="27" t="s">
        <v>332</v>
      </c>
      <c r="K157" s="31" t="s">
        <v>24</v>
      </c>
      <c r="L157" s="31" t="s">
        <v>25</v>
      </c>
      <c r="M157" s="32">
        <v>85</v>
      </c>
      <c r="N157" s="33">
        <v>962065.97</v>
      </c>
      <c r="O157" s="171"/>
    </row>
    <row r="158" spans="1:15" s="19" customFormat="1" ht="53.25" hidden="1" customHeight="1" x14ac:dyDescent="0.2">
      <c r="A158" s="29" t="s">
        <v>327</v>
      </c>
      <c r="B158" s="30" t="s">
        <v>328</v>
      </c>
      <c r="C158" s="30" t="s">
        <v>329</v>
      </c>
      <c r="D158" s="163"/>
      <c r="E158" s="169"/>
      <c r="F158" s="30" t="s">
        <v>801</v>
      </c>
      <c r="G158" s="30" t="s">
        <v>16</v>
      </c>
      <c r="H158" s="30" t="s">
        <v>17</v>
      </c>
      <c r="I158" s="31" t="s">
        <v>22</v>
      </c>
      <c r="J158" s="27" t="s">
        <v>333</v>
      </c>
      <c r="K158" s="31" t="s">
        <v>30</v>
      </c>
      <c r="L158" s="31" t="s">
        <v>31</v>
      </c>
      <c r="M158" s="32">
        <v>85</v>
      </c>
      <c r="N158" s="33">
        <v>721531.97</v>
      </c>
      <c r="O158" s="171"/>
    </row>
    <row r="159" spans="1:15" s="19" customFormat="1" ht="60.75" hidden="1" customHeight="1" x14ac:dyDescent="0.2">
      <c r="A159" s="29" t="s">
        <v>327</v>
      </c>
      <c r="B159" s="30" t="s">
        <v>328</v>
      </c>
      <c r="C159" s="30" t="s">
        <v>329</v>
      </c>
      <c r="D159" s="164"/>
      <c r="E159" s="170"/>
      <c r="F159" s="30" t="s">
        <v>801</v>
      </c>
      <c r="G159" s="30" t="s">
        <v>16</v>
      </c>
      <c r="H159" s="30" t="s">
        <v>17</v>
      </c>
      <c r="I159" s="31" t="s">
        <v>22</v>
      </c>
      <c r="J159" s="27" t="s">
        <v>334</v>
      </c>
      <c r="K159" s="31" t="s">
        <v>30</v>
      </c>
      <c r="L159" s="31" t="s">
        <v>31</v>
      </c>
      <c r="M159" s="32">
        <v>85</v>
      </c>
      <c r="N159" s="33">
        <v>280476</v>
      </c>
      <c r="O159" s="171"/>
    </row>
    <row r="160" spans="1:15" s="19" customFormat="1" ht="32" hidden="1" x14ac:dyDescent="0.2">
      <c r="A160" s="29" t="s">
        <v>327</v>
      </c>
      <c r="B160" s="30" t="s">
        <v>335</v>
      </c>
      <c r="C160" s="30" t="s">
        <v>336</v>
      </c>
      <c r="D160" s="165" t="s">
        <v>337</v>
      </c>
      <c r="E160" s="165" t="str">
        <f>VLOOKUP(B160,Description!$A$2:$B$88,2,FALSE)</f>
        <v>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v>
      </c>
      <c r="F160" s="30" t="s">
        <v>803</v>
      </c>
      <c r="G160" s="30" t="s">
        <v>36</v>
      </c>
      <c r="H160" s="30" t="s">
        <v>37</v>
      </c>
      <c r="I160" s="31" t="s">
        <v>18</v>
      </c>
      <c r="J160" s="27" t="s">
        <v>338</v>
      </c>
      <c r="K160" s="31" t="s">
        <v>30</v>
      </c>
      <c r="L160" s="31" t="s">
        <v>31</v>
      </c>
      <c r="M160" s="32">
        <v>85</v>
      </c>
      <c r="N160" s="33">
        <v>1524839.12</v>
      </c>
      <c r="O160" s="171">
        <f>SUMIF($C$3:$C$413,C160,$N$3:$N$413)</f>
        <v>4799677.09</v>
      </c>
    </row>
    <row r="161" spans="1:15" s="19" customFormat="1" ht="48" hidden="1" x14ac:dyDescent="0.2">
      <c r="A161" s="29" t="s">
        <v>327</v>
      </c>
      <c r="B161" s="30" t="s">
        <v>335</v>
      </c>
      <c r="C161" s="30" t="s">
        <v>336</v>
      </c>
      <c r="D161" s="166"/>
      <c r="E161" s="166"/>
      <c r="F161" s="30" t="s">
        <v>803</v>
      </c>
      <c r="G161" s="30" t="s">
        <v>36</v>
      </c>
      <c r="H161" s="30" t="s">
        <v>37</v>
      </c>
      <c r="I161" s="31" t="s">
        <v>22</v>
      </c>
      <c r="J161" s="27" t="s">
        <v>339</v>
      </c>
      <c r="K161" s="31" t="s">
        <v>20</v>
      </c>
      <c r="L161" s="31" t="s">
        <v>67</v>
      </c>
      <c r="M161" s="32">
        <v>80</v>
      </c>
      <c r="N161" s="33">
        <v>1183884.3999999999</v>
      </c>
      <c r="O161" s="171"/>
    </row>
    <row r="162" spans="1:15" s="19" customFormat="1" ht="48" hidden="1" x14ac:dyDescent="0.2">
      <c r="A162" s="29" t="s">
        <v>327</v>
      </c>
      <c r="B162" s="30" t="s">
        <v>335</v>
      </c>
      <c r="C162" s="30" t="s">
        <v>336</v>
      </c>
      <c r="D162" s="166"/>
      <c r="E162" s="166"/>
      <c r="F162" s="30" t="s">
        <v>803</v>
      </c>
      <c r="G162" s="30" t="s">
        <v>36</v>
      </c>
      <c r="H162" s="30" t="s">
        <v>37</v>
      </c>
      <c r="I162" s="31" t="s">
        <v>22</v>
      </c>
      <c r="J162" s="27" t="s">
        <v>340</v>
      </c>
      <c r="K162" s="31" t="s">
        <v>20</v>
      </c>
      <c r="L162" s="31" t="s">
        <v>35</v>
      </c>
      <c r="M162" s="32">
        <v>80</v>
      </c>
      <c r="N162" s="33">
        <v>734308.37</v>
      </c>
      <c r="O162" s="171"/>
    </row>
    <row r="163" spans="1:15" s="19" customFormat="1" ht="48" hidden="1" x14ac:dyDescent="0.2">
      <c r="A163" s="29" t="s">
        <v>327</v>
      </c>
      <c r="B163" s="30" t="s">
        <v>335</v>
      </c>
      <c r="C163" s="30" t="s">
        <v>336</v>
      </c>
      <c r="D163" s="166"/>
      <c r="E163" s="166"/>
      <c r="F163" s="30" t="s">
        <v>803</v>
      </c>
      <c r="G163" s="30" t="s">
        <v>36</v>
      </c>
      <c r="H163" s="30" t="s">
        <v>37</v>
      </c>
      <c r="I163" s="31" t="s">
        <v>22</v>
      </c>
      <c r="J163" s="27" t="s">
        <v>341</v>
      </c>
      <c r="K163" s="31" t="s">
        <v>24</v>
      </c>
      <c r="L163" s="31" t="s">
        <v>25</v>
      </c>
      <c r="M163" s="32">
        <v>85</v>
      </c>
      <c r="N163" s="33">
        <v>750036.8</v>
      </c>
      <c r="O163" s="171"/>
    </row>
    <row r="164" spans="1:15" s="19" customFormat="1" ht="32" hidden="1" x14ac:dyDescent="0.2">
      <c r="A164" s="29" t="s">
        <v>327</v>
      </c>
      <c r="B164" s="30" t="s">
        <v>335</v>
      </c>
      <c r="C164" s="30" t="s">
        <v>336</v>
      </c>
      <c r="D164" s="166"/>
      <c r="E164" s="166"/>
      <c r="F164" s="30" t="s">
        <v>803</v>
      </c>
      <c r="G164" s="30" t="s">
        <v>36</v>
      </c>
      <c r="H164" s="30" t="s">
        <v>37</v>
      </c>
      <c r="I164" s="31" t="s">
        <v>22</v>
      </c>
      <c r="J164" s="27" t="s">
        <v>312</v>
      </c>
      <c r="K164" s="31" t="s">
        <v>30</v>
      </c>
      <c r="L164" s="31" t="s">
        <v>31</v>
      </c>
      <c r="M164" s="32">
        <v>85</v>
      </c>
      <c r="N164" s="33">
        <v>335829.6</v>
      </c>
      <c r="O164" s="171"/>
    </row>
    <row r="165" spans="1:15" s="19" customFormat="1" ht="32" hidden="1" x14ac:dyDescent="0.2">
      <c r="A165" s="29" t="s">
        <v>327</v>
      </c>
      <c r="B165" s="30" t="s">
        <v>335</v>
      </c>
      <c r="C165" s="30" t="s">
        <v>336</v>
      </c>
      <c r="D165" s="167"/>
      <c r="E165" s="167"/>
      <c r="F165" s="30" t="s">
        <v>803</v>
      </c>
      <c r="G165" s="30" t="s">
        <v>36</v>
      </c>
      <c r="H165" s="30" t="s">
        <v>37</v>
      </c>
      <c r="I165" s="31" t="s">
        <v>22</v>
      </c>
      <c r="J165" s="27" t="s">
        <v>342</v>
      </c>
      <c r="K165" s="31" t="s">
        <v>24</v>
      </c>
      <c r="L165" s="31" t="s">
        <v>25</v>
      </c>
      <c r="M165" s="32">
        <v>85</v>
      </c>
      <c r="N165" s="33">
        <v>270778.8</v>
      </c>
      <c r="O165" s="171"/>
    </row>
    <row r="166" spans="1:15" s="19" customFormat="1" ht="16" hidden="1" x14ac:dyDescent="0.2">
      <c r="A166" s="29" t="s">
        <v>327</v>
      </c>
      <c r="B166" s="30" t="s">
        <v>343</v>
      </c>
      <c r="C166" s="30" t="s">
        <v>344</v>
      </c>
      <c r="D166" s="162" t="s">
        <v>345</v>
      </c>
      <c r="E166" s="162" t="str">
        <f>VLOOKUP(B166,Description!$A$2:$B$88,2,FALSE)</f>
        <v>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v>
      </c>
      <c r="F166" s="30" t="s">
        <v>802</v>
      </c>
      <c r="G166" s="30" t="s">
        <v>54</v>
      </c>
      <c r="H166" s="30" t="s">
        <v>55</v>
      </c>
      <c r="I166" s="31" t="s">
        <v>18</v>
      </c>
      <c r="J166" s="27" t="s">
        <v>331</v>
      </c>
      <c r="K166" s="31" t="s">
        <v>20</v>
      </c>
      <c r="L166" s="31" t="s">
        <v>67</v>
      </c>
      <c r="M166" s="32">
        <v>80</v>
      </c>
      <c r="N166" s="33">
        <v>1964377.44</v>
      </c>
      <c r="O166" s="171">
        <f>SUMIF($C$3:$C$413,C166,$N$3:$N$413)</f>
        <v>5999999.8500000006</v>
      </c>
    </row>
    <row r="167" spans="1:15" s="19" customFormat="1" ht="48" hidden="1" x14ac:dyDescent="0.2">
      <c r="A167" s="29" t="s">
        <v>327</v>
      </c>
      <c r="B167" s="30" t="s">
        <v>343</v>
      </c>
      <c r="C167" s="30" t="s">
        <v>344</v>
      </c>
      <c r="D167" s="163"/>
      <c r="E167" s="163"/>
      <c r="F167" s="30" t="s">
        <v>802</v>
      </c>
      <c r="G167" s="30" t="s">
        <v>54</v>
      </c>
      <c r="H167" s="30" t="s">
        <v>55</v>
      </c>
      <c r="I167" s="31" t="s">
        <v>22</v>
      </c>
      <c r="J167" s="27" t="s">
        <v>346</v>
      </c>
      <c r="K167" s="31" t="s">
        <v>20</v>
      </c>
      <c r="L167" s="31" t="s">
        <v>67</v>
      </c>
      <c r="M167" s="32">
        <v>80</v>
      </c>
      <c r="N167" s="33">
        <v>836839.9</v>
      </c>
      <c r="O167" s="171"/>
    </row>
    <row r="168" spans="1:15" s="19" customFormat="1" ht="16" hidden="1" x14ac:dyDescent="0.2">
      <c r="A168" s="29" t="s">
        <v>327</v>
      </c>
      <c r="B168" s="30" t="s">
        <v>343</v>
      </c>
      <c r="C168" s="30" t="s">
        <v>344</v>
      </c>
      <c r="D168" s="163"/>
      <c r="E168" s="163"/>
      <c r="F168" s="30" t="s">
        <v>802</v>
      </c>
      <c r="G168" s="30" t="s">
        <v>54</v>
      </c>
      <c r="H168" s="30" t="s">
        <v>55</v>
      </c>
      <c r="I168" s="31" t="s">
        <v>22</v>
      </c>
      <c r="J168" s="27" t="s">
        <v>279</v>
      </c>
      <c r="K168" s="31" t="s">
        <v>20</v>
      </c>
      <c r="L168" s="31" t="s">
        <v>35</v>
      </c>
      <c r="M168" s="32">
        <v>80</v>
      </c>
      <c r="N168" s="33">
        <v>150047.1</v>
      </c>
      <c r="O168" s="171"/>
    </row>
    <row r="169" spans="1:15" s="19" customFormat="1" ht="32" hidden="1" x14ac:dyDescent="0.2">
      <c r="A169" s="29" t="s">
        <v>327</v>
      </c>
      <c r="B169" s="30" t="s">
        <v>343</v>
      </c>
      <c r="C169" s="30" t="s">
        <v>344</v>
      </c>
      <c r="D169" s="163"/>
      <c r="E169" s="163"/>
      <c r="F169" s="30" t="s">
        <v>802</v>
      </c>
      <c r="G169" s="30" t="s">
        <v>54</v>
      </c>
      <c r="H169" s="30" t="s">
        <v>55</v>
      </c>
      <c r="I169" s="31" t="s">
        <v>22</v>
      </c>
      <c r="J169" s="27" t="s">
        <v>348</v>
      </c>
      <c r="K169" s="31" t="s">
        <v>24</v>
      </c>
      <c r="L169" s="31" t="s">
        <v>25</v>
      </c>
      <c r="M169" s="32">
        <v>85</v>
      </c>
      <c r="N169" s="33">
        <v>266175</v>
      </c>
      <c r="O169" s="171"/>
    </row>
    <row r="170" spans="1:15" s="19" customFormat="1" ht="16" hidden="1" x14ac:dyDescent="0.2">
      <c r="A170" s="29" t="s">
        <v>327</v>
      </c>
      <c r="B170" s="30" t="s">
        <v>343</v>
      </c>
      <c r="C170" s="30" t="s">
        <v>344</v>
      </c>
      <c r="D170" s="163"/>
      <c r="E170" s="163"/>
      <c r="F170" s="30" t="s">
        <v>802</v>
      </c>
      <c r="G170" s="30" t="s">
        <v>54</v>
      </c>
      <c r="H170" s="30" t="s">
        <v>55</v>
      </c>
      <c r="I170" s="31" t="s">
        <v>22</v>
      </c>
      <c r="J170" s="27" t="s">
        <v>349</v>
      </c>
      <c r="K170" s="31" t="s">
        <v>24</v>
      </c>
      <c r="L170" s="31" t="s">
        <v>86</v>
      </c>
      <c r="M170" s="32">
        <v>85</v>
      </c>
      <c r="N170" s="33">
        <v>699544.98</v>
      </c>
      <c r="O170" s="171"/>
    </row>
    <row r="171" spans="1:15" s="19" customFormat="1" ht="16" hidden="1" x14ac:dyDescent="0.2">
      <c r="A171" s="29" t="s">
        <v>327</v>
      </c>
      <c r="B171" s="30" t="s">
        <v>343</v>
      </c>
      <c r="C171" s="30" t="s">
        <v>344</v>
      </c>
      <c r="D171" s="163"/>
      <c r="E171" s="163"/>
      <c r="F171" s="30" t="s">
        <v>802</v>
      </c>
      <c r="G171" s="30" t="s">
        <v>54</v>
      </c>
      <c r="H171" s="30" t="s">
        <v>55</v>
      </c>
      <c r="I171" s="31" t="s">
        <v>22</v>
      </c>
      <c r="J171" s="27" t="s">
        <v>350</v>
      </c>
      <c r="K171" s="31" t="s">
        <v>30</v>
      </c>
      <c r="L171" s="31" t="s">
        <v>31</v>
      </c>
      <c r="M171" s="32">
        <v>85</v>
      </c>
      <c r="N171" s="33">
        <v>333585</v>
      </c>
      <c r="O171" s="171"/>
    </row>
    <row r="172" spans="1:15" s="19" customFormat="1" ht="16" hidden="1" x14ac:dyDescent="0.2">
      <c r="A172" s="29" t="s">
        <v>327</v>
      </c>
      <c r="B172" s="30" t="s">
        <v>343</v>
      </c>
      <c r="C172" s="30" t="s">
        <v>344</v>
      </c>
      <c r="D172" s="163"/>
      <c r="E172" s="163"/>
      <c r="F172" s="30" t="s">
        <v>802</v>
      </c>
      <c r="G172" s="30" t="s">
        <v>54</v>
      </c>
      <c r="H172" s="30" t="s">
        <v>55</v>
      </c>
      <c r="I172" s="31" t="s">
        <v>22</v>
      </c>
      <c r="J172" s="27" t="s">
        <v>351</v>
      </c>
      <c r="K172" s="31" t="s">
        <v>30</v>
      </c>
      <c r="L172" s="31" t="s">
        <v>31</v>
      </c>
      <c r="M172" s="32">
        <v>85</v>
      </c>
      <c r="N172" s="33">
        <v>988084.98</v>
      </c>
      <c r="O172" s="171"/>
    </row>
    <row r="173" spans="1:15" s="19" customFormat="1" ht="32" hidden="1" x14ac:dyDescent="0.2">
      <c r="A173" s="29" t="s">
        <v>327</v>
      </c>
      <c r="B173" s="30" t="s">
        <v>343</v>
      </c>
      <c r="C173" s="30" t="s">
        <v>344</v>
      </c>
      <c r="D173" s="164"/>
      <c r="E173" s="164"/>
      <c r="F173" s="30" t="s">
        <v>802</v>
      </c>
      <c r="G173" s="30" t="s">
        <v>54</v>
      </c>
      <c r="H173" s="30" t="s">
        <v>55</v>
      </c>
      <c r="I173" s="31" t="s">
        <v>22</v>
      </c>
      <c r="J173" s="27" t="s">
        <v>347</v>
      </c>
      <c r="K173" s="31" t="s">
        <v>20</v>
      </c>
      <c r="L173" s="31" t="s">
        <v>67</v>
      </c>
      <c r="M173" s="32">
        <v>85</v>
      </c>
      <c r="N173" s="33">
        <v>761345.45</v>
      </c>
      <c r="O173" s="171"/>
    </row>
    <row r="174" spans="1:15" s="19" customFormat="1" ht="118.5" hidden="1" customHeight="1" x14ac:dyDescent="0.2">
      <c r="A174" s="29" t="s">
        <v>327</v>
      </c>
      <c r="B174" s="30" t="s">
        <v>352</v>
      </c>
      <c r="C174" s="30" t="s">
        <v>353</v>
      </c>
      <c r="D174" s="162" t="s">
        <v>354</v>
      </c>
      <c r="E174" s="168" t="str">
        <f>VLOOKUP(B174,Description!$A$2:$B$88,2,FALSE)</f>
        <v>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v>
      </c>
      <c r="F174" s="30" t="s">
        <v>804</v>
      </c>
      <c r="G174" s="30" t="s">
        <v>38</v>
      </c>
      <c r="H174" s="30" t="s">
        <v>39</v>
      </c>
      <c r="I174" s="31" t="s">
        <v>18</v>
      </c>
      <c r="J174" s="27" t="s">
        <v>355</v>
      </c>
      <c r="K174" s="31" t="s">
        <v>30</v>
      </c>
      <c r="L174" s="31" t="s">
        <v>31</v>
      </c>
      <c r="M174" s="32">
        <v>85</v>
      </c>
      <c r="N174" s="33">
        <v>1456666.51</v>
      </c>
      <c r="O174" s="171">
        <f>SUMIF($C$3:$C$413,C174,$N$3:$N$413)</f>
        <v>4799931.59</v>
      </c>
    </row>
    <row r="175" spans="1:15" s="19" customFormat="1" ht="65.25" hidden="1" customHeight="1" x14ac:dyDescent="0.2">
      <c r="A175" s="29" t="s">
        <v>327</v>
      </c>
      <c r="B175" s="30" t="s">
        <v>352</v>
      </c>
      <c r="C175" s="30" t="s">
        <v>353</v>
      </c>
      <c r="D175" s="163"/>
      <c r="E175" s="169"/>
      <c r="F175" s="30" t="s">
        <v>804</v>
      </c>
      <c r="G175" s="30" t="s">
        <v>38</v>
      </c>
      <c r="H175" s="30" t="s">
        <v>39</v>
      </c>
      <c r="I175" s="31" t="s">
        <v>22</v>
      </c>
      <c r="J175" s="27" t="s">
        <v>356</v>
      </c>
      <c r="K175" s="31" t="s">
        <v>20</v>
      </c>
      <c r="L175" s="31" t="s">
        <v>67</v>
      </c>
      <c r="M175" s="32">
        <v>80</v>
      </c>
      <c r="N175" s="33">
        <v>1119066.8600000001</v>
      </c>
      <c r="O175" s="171"/>
    </row>
    <row r="176" spans="1:15" s="19" customFormat="1" ht="147.75" hidden="1" customHeight="1" x14ac:dyDescent="0.2">
      <c r="A176" s="29" t="s">
        <v>327</v>
      </c>
      <c r="B176" s="30" t="s">
        <v>352</v>
      </c>
      <c r="C176" s="30" t="s">
        <v>353</v>
      </c>
      <c r="D176" s="163"/>
      <c r="E176" s="169"/>
      <c r="F176" s="30" t="s">
        <v>804</v>
      </c>
      <c r="G176" s="30" t="s">
        <v>38</v>
      </c>
      <c r="H176" s="30" t="s">
        <v>39</v>
      </c>
      <c r="I176" s="31" t="s">
        <v>22</v>
      </c>
      <c r="J176" s="27" t="s">
        <v>358</v>
      </c>
      <c r="K176" s="31" t="s">
        <v>20</v>
      </c>
      <c r="L176" s="31" t="s">
        <v>35</v>
      </c>
      <c r="M176" s="32">
        <v>80</v>
      </c>
      <c r="N176" s="33">
        <v>803311.02</v>
      </c>
      <c r="O176" s="171"/>
    </row>
    <row r="177" spans="1:15" s="19" customFormat="1" ht="125.25" hidden="1" customHeight="1" x14ac:dyDescent="0.2">
      <c r="A177" s="29" t="s">
        <v>327</v>
      </c>
      <c r="B177" s="30" t="s">
        <v>352</v>
      </c>
      <c r="C177" s="30" t="s">
        <v>353</v>
      </c>
      <c r="D177" s="163"/>
      <c r="E177" s="169"/>
      <c r="F177" s="30" t="s">
        <v>804</v>
      </c>
      <c r="G177" s="30" t="s">
        <v>38</v>
      </c>
      <c r="H177" s="30" t="s">
        <v>39</v>
      </c>
      <c r="I177" s="31" t="s">
        <v>22</v>
      </c>
      <c r="J177" s="27" t="s">
        <v>359</v>
      </c>
      <c r="K177" s="31" t="s">
        <v>30</v>
      </c>
      <c r="L177" s="31" t="s">
        <v>31</v>
      </c>
      <c r="M177" s="32">
        <v>85</v>
      </c>
      <c r="N177" s="33">
        <v>246483.3</v>
      </c>
      <c r="O177" s="171"/>
    </row>
    <row r="178" spans="1:15" s="19" customFormat="1" ht="267.75" hidden="1" customHeight="1" x14ac:dyDescent="0.2">
      <c r="A178" s="29" t="s">
        <v>327</v>
      </c>
      <c r="B178" s="30" t="s">
        <v>352</v>
      </c>
      <c r="C178" s="30" t="s">
        <v>353</v>
      </c>
      <c r="D178" s="164"/>
      <c r="E178" s="170"/>
      <c r="F178" s="30" t="s">
        <v>804</v>
      </c>
      <c r="G178" s="30" t="s">
        <v>38</v>
      </c>
      <c r="H178" s="30" t="s">
        <v>39</v>
      </c>
      <c r="I178" s="31" t="s">
        <v>22</v>
      </c>
      <c r="J178" s="27" t="s">
        <v>357</v>
      </c>
      <c r="K178" s="31" t="s">
        <v>24</v>
      </c>
      <c r="L178" s="31" t="s">
        <v>25</v>
      </c>
      <c r="M178" s="32">
        <v>85</v>
      </c>
      <c r="N178" s="33">
        <v>1174403.8999999999</v>
      </c>
      <c r="O178" s="171"/>
    </row>
    <row r="179" spans="1:15" s="19" customFormat="1" ht="32" x14ac:dyDescent="0.2">
      <c r="A179" s="29" t="s">
        <v>327</v>
      </c>
      <c r="B179" s="30" t="s">
        <v>360</v>
      </c>
      <c r="C179" s="30" t="s">
        <v>361</v>
      </c>
      <c r="D179" s="165" t="s">
        <v>362</v>
      </c>
      <c r="E179" s="165" t="str">
        <f>VLOOKUP(B179,Description!$A$2:$B$88,2,FALSE)</f>
        <v>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v>
      </c>
      <c r="F179" s="30" t="s">
        <v>805</v>
      </c>
      <c r="G179" s="30" t="s">
        <v>44</v>
      </c>
      <c r="H179" s="30" t="s">
        <v>45</v>
      </c>
      <c r="I179" s="31" t="s">
        <v>18</v>
      </c>
      <c r="J179" s="27" t="s">
        <v>363</v>
      </c>
      <c r="K179" s="31" t="s">
        <v>24</v>
      </c>
      <c r="L179" s="31" t="s">
        <v>25</v>
      </c>
      <c r="M179" s="32">
        <v>85</v>
      </c>
      <c r="N179" s="33">
        <v>1505589.4</v>
      </c>
      <c r="O179" s="171">
        <f>SUMIF($C$3:$C$413,C179,$N$3:$N$413)</f>
        <v>4793336.8</v>
      </c>
    </row>
    <row r="180" spans="1:15" s="19" customFormat="1" ht="48" x14ac:dyDescent="0.2">
      <c r="A180" s="29" t="s">
        <v>327</v>
      </c>
      <c r="B180" s="30" t="s">
        <v>360</v>
      </c>
      <c r="C180" s="30" t="s">
        <v>361</v>
      </c>
      <c r="D180" s="166"/>
      <c r="E180" s="166"/>
      <c r="F180" s="30" t="s">
        <v>805</v>
      </c>
      <c r="G180" s="30" t="s">
        <v>44</v>
      </c>
      <c r="H180" s="30" t="s">
        <v>45</v>
      </c>
      <c r="I180" s="31" t="s">
        <v>22</v>
      </c>
      <c r="J180" s="27" t="s">
        <v>364</v>
      </c>
      <c r="K180" s="31" t="s">
        <v>20</v>
      </c>
      <c r="L180" s="31" t="s">
        <v>67</v>
      </c>
      <c r="M180" s="32">
        <v>80</v>
      </c>
      <c r="N180" s="33">
        <v>947640.8</v>
      </c>
      <c r="O180" s="171"/>
    </row>
    <row r="181" spans="1:15" s="19" customFormat="1" ht="48" x14ac:dyDescent="0.2">
      <c r="A181" s="29" t="s">
        <v>327</v>
      </c>
      <c r="B181" s="30" t="s">
        <v>360</v>
      </c>
      <c r="C181" s="30" t="s">
        <v>361</v>
      </c>
      <c r="D181" s="166"/>
      <c r="E181" s="166"/>
      <c r="F181" s="30" t="s">
        <v>805</v>
      </c>
      <c r="G181" s="30" t="s">
        <v>44</v>
      </c>
      <c r="H181" s="30" t="s">
        <v>45</v>
      </c>
      <c r="I181" s="31" t="s">
        <v>22</v>
      </c>
      <c r="J181" s="27" t="s">
        <v>366</v>
      </c>
      <c r="K181" s="31" t="s">
        <v>20</v>
      </c>
      <c r="L181" s="31" t="s">
        <v>35</v>
      </c>
      <c r="M181" s="32">
        <v>80</v>
      </c>
      <c r="N181" s="33">
        <v>766886.32</v>
      </c>
      <c r="O181" s="171"/>
    </row>
    <row r="182" spans="1:15" s="19" customFormat="1" ht="48" x14ac:dyDescent="0.2">
      <c r="A182" s="29" t="s">
        <v>327</v>
      </c>
      <c r="B182" s="30" t="s">
        <v>360</v>
      </c>
      <c r="C182" s="30" t="s">
        <v>361</v>
      </c>
      <c r="D182" s="166"/>
      <c r="E182" s="166"/>
      <c r="F182" s="30" t="s">
        <v>805</v>
      </c>
      <c r="G182" s="30" t="s">
        <v>44</v>
      </c>
      <c r="H182" s="30" t="s">
        <v>45</v>
      </c>
      <c r="I182" s="31" t="s">
        <v>22</v>
      </c>
      <c r="J182" s="27" t="s">
        <v>367</v>
      </c>
      <c r="K182" s="31" t="s">
        <v>30</v>
      </c>
      <c r="L182" s="31" t="s">
        <v>31</v>
      </c>
      <c r="M182" s="32">
        <v>85</v>
      </c>
      <c r="N182" s="33">
        <v>761531.1</v>
      </c>
      <c r="O182" s="171"/>
    </row>
    <row r="183" spans="1:15" s="19" customFormat="1" ht="32" x14ac:dyDescent="0.2">
      <c r="A183" s="29" t="s">
        <v>327</v>
      </c>
      <c r="B183" s="30" t="s">
        <v>360</v>
      </c>
      <c r="C183" s="30" t="s">
        <v>361</v>
      </c>
      <c r="D183" s="166"/>
      <c r="E183" s="166"/>
      <c r="F183" s="30" t="s">
        <v>805</v>
      </c>
      <c r="G183" s="30" t="s">
        <v>44</v>
      </c>
      <c r="H183" s="30" t="s">
        <v>45</v>
      </c>
      <c r="I183" s="31" t="s">
        <v>22</v>
      </c>
      <c r="J183" s="27" t="s">
        <v>368</v>
      </c>
      <c r="K183" s="31" t="s">
        <v>30</v>
      </c>
      <c r="L183" s="31" t="s">
        <v>31</v>
      </c>
      <c r="M183" s="32">
        <v>85</v>
      </c>
      <c r="N183" s="33">
        <v>437081.1</v>
      </c>
      <c r="O183" s="171"/>
    </row>
    <row r="184" spans="1:15" s="19" customFormat="1" ht="16" x14ac:dyDescent="0.2">
      <c r="A184" s="29" t="s">
        <v>327</v>
      </c>
      <c r="B184" s="30" t="s">
        <v>360</v>
      </c>
      <c r="C184" s="30" t="s">
        <v>361</v>
      </c>
      <c r="D184" s="167"/>
      <c r="E184" s="167"/>
      <c r="F184" s="30" t="s">
        <v>805</v>
      </c>
      <c r="G184" s="30" t="s">
        <v>44</v>
      </c>
      <c r="H184" s="30" t="s">
        <v>45</v>
      </c>
      <c r="I184" s="31" t="s">
        <v>22</v>
      </c>
      <c r="J184" s="27" t="s">
        <v>365</v>
      </c>
      <c r="K184" s="31" t="s">
        <v>20</v>
      </c>
      <c r="L184" s="31" t="s">
        <v>67</v>
      </c>
      <c r="M184" s="32">
        <v>80</v>
      </c>
      <c r="N184" s="33">
        <v>374608.08</v>
      </c>
      <c r="O184" s="171"/>
    </row>
    <row r="185" spans="1:15" s="19" customFormat="1" ht="15" hidden="1" customHeight="1" x14ac:dyDescent="0.2">
      <c r="A185" s="29" t="s">
        <v>369</v>
      </c>
      <c r="B185" s="30" t="s">
        <v>373</v>
      </c>
      <c r="C185" s="30" t="s">
        <v>374</v>
      </c>
      <c r="D185" s="162" t="s">
        <v>375</v>
      </c>
      <c r="E185" s="162" t="str">
        <f>VLOOKUP(B185,Description!$A$2:$B$88,2,FALSE)</f>
        <v xml:space="preserve">interfaith dialogue and tourism. It aims to build a joint model for interfaith coexistence to be tested in the countries involved. </v>
      </c>
      <c r="F185" s="30" t="s">
        <v>803</v>
      </c>
      <c r="G185" s="30" t="s">
        <v>42</v>
      </c>
      <c r="H185" s="30" t="s">
        <v>43</v>
      </c>
      <c r="I185" s="31" t="s">
        <v>18</v>
      </c>
      <c r="J185" s="27" t="s">
        <v>376</v>
      </c>
      <c r="K185" s="31" t="s">
        <v>30</v>
      </c>
      <c r="L185" s="31" t="s">
        <v>31</v>
      </c>
      <c r="M185" s="32">
        <v>85</v>
      </c>
      <c r="N185" s="33">
        <v>247381.2</v>
      </c>
      <c r="O185" s="171">
        <f>SUMIF($C$3:$C$413,C185,$N$3:$N$413)</f>
        <v>805630.5</v>
      </c>
    </row>
    <row r="186" spans="1:15" s="19" customFormat="1" ht="32" hidden="1" x14ac:dyDescent="0.2">
      <c r="A186" s="29" t="s">
        <v>369</v>
      </c>
      <c r="B186" s="30" t="s">
        <v>373</v>
      </c>
      <c r="C186" s="30" t="s">
        <v>374</v>
      </c>
      <c r="D186" s="163"/>
      <c r="E186" s="163"/>
      <c r="F186" s="30" t="s">
        <v>803</v>
      </c>
      <c r="G186" s="30" t="s">
        <v>42</v>
      </c>
      <c r="H186" s="30" t="s">
        <v>43</v>
      </c>
      <c r="I186" s="31" t="s">
        <v>22</v>
      </c>
      <c r="J186" s="27" t="s">
        <v>377</v>
      </c>
      <c r="K186" s="31" t="s">
        <v>24</v>
      </c>
      <c r="L186" s="31" t="s">
        <v>25</v>
      </c>
      <c r="M186" s="32">
        <v>85</v>
      </c>
      <c r="N186" s="33">
        <v>182322</v>
      </c>
      <c r="O186" s="171"/>
    </row>
    <row r="187" spans="1:15" s="19" customFormat="1" ht="16" hidden="1" x14ac:dyDescent="0.2">
      <c r="A187" s="29" t="s">
        <v>369</v>
      </c>
      <c r="B187" s="30" t="s">
        <v>373</v>
      </c>
      <c r="C187" s="30" t="s">
        <v>374</v>
      </c>
      <c r="D187" s="163"/>
      <c r="E187" s="163"/>
      <c r="F187" s="30" t="s">
        <v>803</v>
      </c>
      <c r="G187" s="30" t="s">
        <v>42</v>
      </c>
      <c r="H187" s="30" t="s">
        <v>43</v>
      </c>
      <c r="I187" s="31" t="s">
        <v>22</v>
      </c>
      <c r="J187" s="27" t="s">
        <v>258</v>
      </c>
      <c r="K187" s="31" t="s">
        <v>20</v>
      </c>
      <c r="L187" s="31" t="s">
        <v>259</v>
      </c>
      <c r="M187" s="32">
        <v>80</v>
      </c>
      <c r="N187" s="33">
        <v>218635.2</v>
      </c>
      <c r="O187" s="171"/>
    </row>
    <row r="188" spans="1:15" s="19" customFormat="1" ht="48" hidden="1" x14ac:dyDescent="0.2">
      <c r="A188" s="29" t="s">
        <v>369</v>
      </c>
      <c r="B188" s="30" t="s">
        <v>373</v>
      </c>
      <c r="C188" s="30" t="s">
        <v>374</v>
      </c>
      <c r="D188" s="164"/>
      <c r="E188" s="164"/>
      <c r="F188" s="30" t="s">
        <v>803</v>
      </c>
      <c r="G188" s="30" t="s">
        <v>42</v>
      </c>
      <c r="H188" s="30" t="s">
        <v>43</v>
      </c>
      <c r="I188" s="31" t="s">
        <v>22</v>
      </c>
      <c r="J188" s="27" t="s">
        <v>378</v>
      </c>
      <c r="K188" s="31" t="s">
        <v>20</v>
      </c>
      <c r="L188" s="31" t="s">
        <v>35</v>
      </c>
      <c r="M188" s="32">
        <v>80</v>
      </c>
      <c r="N188" s="33">
        <v>157292.1</v>
      </c>
      <c r="O188" s="171"/>
    </row>
    <row r="189" spans="1:15" s="19" customFormat="1" ht="15" customHeight="1" x14ac:dyDescent="0.2">
      <c r="A189" s="29" t="s">
        <v>369</v>
      </c>
      <c r="B189" s="30" t="s">
        <v>379</v>
      </c>
      <c r="C189" s="30" t="s">
        <v>380</v>
      </c>
      <c r="D189" s="162" t="s">
        <v>381</v>
      </c>
      <c r="E189" s="162" t="str">
        <f>VLOOKUP(B189,Description!$A$2:$B$88,2,FALSE)</f>
        <v>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v>
      </c>
      <c r="F189" s="30" t="s">
        <v>805</v>
      </c>
      <c r="G189" s="30" t="s">
        <v>73</v>
      </c>
      <c r="H189" s="30" t="s">
        <v>74</v>
      </c>
      <c r="I189" s="31" t="s">
        <v>18</v>
      </c>
      <c r="J189" s="27" t="s">
        <v>284</v>
      </c>
      <c r="K189" s="31" t="s">
        <v>20</v>
      </c>
      <c r="L189" s="31" t="s">
        <v>67</v>
      </c>
      <c r="M189" s="32">
        <v>80</v>
      </c>
      <c r="N189" s="33">
        <v>218084.1</v>
      </c>
      <c r="O189" s="171">
        <f>SUMIF($C$3:$C$413,C189,$N$3:$N$413)</f>
        <v>870156.33</v>
      </c>
    </row>
    <row r="190" spans="1:15" s="19" customFormat="1" ht="32" x14ac:dyDescent="0.2">
      <c r="A190" s="29" t="s">
        <v>369</v>
      </c>
      <c r="B190" s="30" t="s">
        <v>379</v>
      </c>
      <c r="C190" s="30" t="s">
        <v>380</v>
      </c>
      <c r="D190" s="163"/>
      <c r="E190" s="163"/>
      <c r="F190" s="30" t="s">
        <v>805</v>
      </c>
      <c r="G190" s="30" t="s">
        <v>73</v>
      </c>
      <c r="H190" s="30" t="s">
        <v>74</v>
      </c>
      <c r="I190" s="31" t="s">
        <v>22</v>
      </c>
      <c r="J190" s="27" t="s">
        <v>382</v>
      </c>
      <c r="K190" s="31" t="s">
        <v>20</v>
      </c>
      <c r="L190" s="31" t="s">
        <v>383</v>
      </c>
      <c r="M190" s="32">
        <v>80</v>
      </c>
      <c r="N190" s="33">
        <v>143203.16</v>
      </c>
      <c r="O190" s="171"/>
    </row>
    <row r="191" spans="1:15" s="19" customFormat="1" ht="32" x14ac:dyDescent="0.2">
      <c r="A191" s="29" t="s">
        <v>369</v>
      </c>
      <c r="B191" s="30" t="s">
        <v>379</v>
      </c>
      <c r="C191" s="30" t="s">
        <v>380</v>
      </c>
      <c r="D191" s="163"/>
      <c r="E191" s="163"/>
      <c r="F191" s="30" t="s">
        <v>805</v>
      </c>
      <c r="G191" s="30" t="s">
        <v>73</v>
      </c>
      <c r="H191" s="30" t="s">
        <v>74</v>
      </c>
      <c r="I191" s="31" t="s">
        <v>22</v>
      </c>
      <c r="J191" s="27" t="s">
        <v>77</v>
      </c>
      <c r="K191" s="31" t="s">
        <v>30</v>
      </c>
      <c r="L191" s="31" t="s">
        <v>31</v>
      </c>
      <c r="M191" s="32">
        <v>85</v>
      </c>
      <c r="N191" s="33">
        <v>210228.72</v>
      </c>
      <c r="O191" s="171"/>
    </row>
    <row r="192" spans="1:15" s="19" customFormat="1" ht="29.25" customHeight="1" x14ac:dyDescent="0.2">
      <c r="A192" s="29" t="s">
        <v>369</v>
      </c>
      <c r="B192" s="30" t="s">
        <v>379</v>
      </c>
      <c r="C192" s="30" t="s">
        <v>380</v>
      </c>
      <c r="D192" s="163"/>
      <c r="E192" s="163"/>
      <c r="F192" s="30" t="s">
        <v>805</v>
      </c>
      <c r="G192" s="30" t="s">
        <v>73</v>
      </c>
      <c r="H192" s="30" t="s">
        <v>74</v>
      </c>
      <c r="I192" s="31" t="s">
        <v>22</v>
      </c>
      <c r="J192" s="27" t="s">
        <v>384</v>
      </c>
      <c r="K192" s="31" t="s">
        <v>24</v>
      </c>
      <c r="L192" s="31" t="s">
        <v>25</v>
      </c>
      <c r="M192" s="32">
        <v>85</v>
      </c>
      <c r="N192" s="33">
        <v>152543.20000000001</v>
      </c>
      <c r="O192" s="171"/>
    </row>
    <row r="193" spans="1:15" s="19" customFormat="1" ht="45" customHeight="1" x14ac:dyDescent="0.2">
      <c r="A193" s="29" t="s">
        <v>369</v>
      </c>
      <c r="B193" s="30" t="s">
        <v>379</v>
      </c>
      <c r="C193" s="30" t="s">
        <v>380</v>
      </c>
      <c r="D193" s="164"/>
      <c r="E193" s="164"/>
      <c r="F193" s="30" t="s">
        <v>805</v>
      </c>
      <c r="G193" s="30" t="s">
        <v>73</v>
      </c>
      <c r="H193" s="30" t="s">
        <v>74</v>
      </c>
      <c r="I193" s="31" t="s">
        <v>22</v>
      </c>
      <c r="J193" s="27" t="s">
        <v>139</v>
      </c>
      <c r="K193" s="31" t="s">
        <v>20</v>
      </c>
      <c r="L193" s="31" t="s">
        <v>82</v>
      </c>
      <c r="M193" s="32">
        <v>80</v>
      </c>
      <c r="N193" s="33">
        <v>146097.15</v>
      </c>
      <c r="O193" s="171"/>
    </row>
    <row r="194" spans="1:15" s="19" customFormat="1" ht="38.25" customHeight="1" x14ac:dyDescent="0.2">
      <c r="A194" s="29" t="s">
        <v>369</v>
      </c>
      <c r="B194" s="30" t="s">
        <v>386</v>
      </c>
      <c r="C194" s="30" t="s">
        <v>387</v>
      </c>
      <c r="D194" s="162" t="s">
        <v>388</v>
      </c>
      <c r="E194" s="162" t="str">
        <f>VLOOKUP(B194,Description!$A$2:$B$88,2,FALSE)</f>
        <v>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v>
      </c>
      <c r="F194" s="30" t="s">
        <v>805</v>
      </c>
      <c r="G194" s="30" t="s">
        <v>73</v>
      </c>
      <c r="H194" s="30" t="s">
        <v>74</v>
      </c>
      <c r="I194" s="31" t="s">
        <v>18</v>
      </c>
      <c r="J194" s="27" t="s">
        <v>389</v>
      </c>
      <c r="K194" s="31" t="s">
        <v>20</v>
      </c>
      <c r="L194" s="31" t="s">
        <v>50</v>
      </c>
      <c r="M194" s="32">
        <v>80</v>
      </c>
      <c r="N194" s="33">
        <v>333378.64</v>
      </c>
      <c r="O194" s="171">
        <f>SUMIF($C$3:$C$413,C194,$N$3:$N$413)</f>
        <v>935189.74</v>
      </c>
    </row>
    <row r="195" spans="1:15" s="19" customFormat="1" ht="36.75" customHeight="1" x14ac:dyDescent="0.2">
      <c r="A195" s="29" t="s">
        <v>369</v>
      </c>
      <c r="B195" s="30" t="s">
        <v>386</v>
      </c>
      <c r="C195" s="30" t="s">
        <v>387</v>
      </c>
      <c r="D195" s="163"/>
      <c r="E195" s="163"/>
      <c r="F195" s="30" t="s">
        <v>805</v>
      </c>
      <c r="G195" s="30" t="s">
        <v>73</v>
      </c>
      <c r="H195" s="30" t="s">
        <v>74</v>
      </c>
      <c r="I195" s="31" t="s">
        <v>22</v>
      </c>
      <c r="J195" s="27" t="s">
        <v>390</v>
      </c>
      <c r="K195" s="31" t="s">
        <v>20</v>
      </c>
      <c r="L195" s="31" t="s">
        <v>35</v>
      </c>
      <c r="M195" s="32">
        <v>80</v>
      </c>
      <c r="N195" s="33">
        <v>150866.12</v>
      </c>
      <c r="O195" s="171"/>
    </row>
    <row r="196" spans="1:15" s="19" customFormat="1" ht="28.5" customHeight="1" x14ac:dyDescent="0.2">
      <c r="A196" s="29" t="s">
        <v>369</v>
      </c>
      <c r="B196" s="30" t="s">
        <v>386</v>
      </c>
      <c r="C196" s="30" t="s">
        <v>387</v>
      </c>
      <c r="D196" s="163"/>
      <c r="E196" s="163"/>
      <c r="F196" s="30" t="s">
        <v>805</v>
      </c>
      <c r="G196" s="30" t="s">
        <v>73</v>
      </c>
      <c r="H196" s="30" t="s">
        <v>74</v>
      </c>
      <c r="I196" s="31" t="s">
        <v>22</v>
      </c>
      <c r="J196" s="27" t="s">
        <v>70</v>
      </c>
      <c r="K196" s="31" t="s">
        <v>24</v>
      </c>
      <c r="L196" s="31" t="s">
        <v>49</v>
      </c>
      <c r="M196" s="32">
        <v>85</v>
      </c>
      <c r="N196" s="33">
        <v>290929.90000000002</v>
      </c>
      <c r="O196" s="171"/>
    </row>
    <row r="197" spans="1:15" s="19" customFormat="1" ht="22.5" customHeight="1" x14ac:dyDescent="0.2">
      <c r="A197" s="29" t="s">
        <v>369</v>
      </c>
      <c r="B197" s="30" t="s">
        <v>386</v>
      </c>
      <c r="C197" s="30" t="s">
        <v>387</v>
      </c>
      <c r="D197" s="164"/>
      <c r="E197" s="164"/>
      <c r="F197" s="30" t="s">
        <v>805</v>
      </c>
      <c r="G197" s="30" t="s">
        <v>73</v>
      </c>
      <c r="H197" s="30" t="s">
        <v>74</v>
      </c>
      <c r="I197" s="31" t="s">
        <v>22</v>
      </c>
      <c r="J197" s="27" t="s">
        <v>178</v>
      </c>
      <c r="K197" s="31" t="s">
        <v>30</v>
      </c>
      <c r="L197" s="31" t="s">
        <v>31</v>
      </c>
      <c r="M197" s="32">
        <v>85</v>
      </c>
      <c r="N197" s="33">
        <v>160015.07999999999</v>
      </c>
      <c r="O197" s="171"/>
    </row>
    <row r="198" spans="1:15" s="19" customFormat="1" ht="27.75" hidden="1" customHeight="1" x14ac:dyDescent="0.2">
      <c r="A198" s="29" t="s">
        <v>369</v>
      </c>
      <c r="B198" s="30" t="s">
        <v>391</v>
      </c>
      <c r="C198" s="30" t="s">
        <v>392</v>
      </c>
      <c r="D198" s="162" t="s">
        <v>393</v>
      </c>
      <c r="E198" s="162" t="str">
        <f>VLOOKUP(B198,Description!$A$2:$B$88,2,FALSE)</f>
        <v>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v>
      </c>
      <c r="F198" s="30" t="s">
        <v>802</v>
      </c>
      <c r="G198" s="30" t="s">
        <v>54</v>
      </c>
      <c r="H198" s="30" t="s">
        <v>55</v>
      </c>
      <c r="I198" s="31" t="s">
        <v>18</v>
      </c>
      <c r="J198" s="27" t="s">
        <v>351</v>
      </c>
      <c r="K198" s="31" t="s">
        <v>30</v>
      </c>
      <c r="L198" s="31" t="s">
        <v>31</v>
      </c>
      <c r="M198" s="32">
        <v>85</v>
      </c>
      <c r="N198" s="33">
        <v>256995</v>
      </c>
      <c r="O198" s="171">
        <f>SUMIF($C$3:$C$413,C198,$N$3:$N$413)</f>
        <v>1001035.1200000001</v>
      </c>
    </row>
    <row r="199" spans="1:15" s="19" customFormat="1" ht="32" hidden="1" x14ac:dyDescent="0.2">
      <c r="A199" s="29" t="s">
        <v>369</v>
      </c>
      <c r="B199" s="30" t="s">
        <v>391</v>
      </c>
      <c r="C199" s="30" t="s">
        <v>392</v>
      </c>
      <c r="D199" s="163"/>
      <c r="E199" s="163"/>
      <c r="F199" s="30" t="s">
        <v>802</v>
      </c>
      <c r="G199" s="30" t="s">
        <v>54</v>
      </c>
      <c r="H199" s="30" t="s">
        <v>55</v>
      </c>
      <c r="I199" s="31" t="s">
        <v>22</v>
      </c>
      <c r="J199" s="27" t="s">
        <v>394</v>
      </c>
      <c r="K199" s="31" t="s">
        <v>20</v>
      </c>
      <c r="L199" s="31" t="s">
        <v>50</v>
      </c>
      <c r="M199" s="32">
        <v>80</v>
      </c>
      <c r="N199" s="33">
        <v>280159.32</v>
      </c>
      <c r="O199" s="171"/>
    </row>
    <row r="200" spans="1:15" s="19" customFormat="1" ht="16" hidden="1" x14ac:dyDescent="0.2">
      <c r="A200" s="29" t="s">
        <v>369</v>
      </c>
      <c r="B200" s="30" t="s">
        <v>391</v>
      </c>
      <c r="C200" s="30" t="s">
        <v>392</v>
      </c>
      <c r="D200" s="163"/>
      <c r="E200" s="163"/>
      <c r="F200" s="30" t="s">
        <v>802</v>
      </c>
      <c r="G200" s="30" t="s">
        <v>54</v>
      </c>
      <c r="H200" s="30" t="s">
        <v>55</v>
      </c>
      <c r="I200" s="31" t="s">
        <v>22</v>
      </c>
      <c r="J200" s="27" t="s">
        <v>91</v>
      </c>
      <c r="K200" s="31" t="s">
        <v>24</v>
      </c>
      <c r="L200" s="31" t="s">
        <v>86</v>
      </c>
      <c r="M200" s="32">
        <v>85</v>
      </c>
      <c r="N200" s="33">
        <v>244693</v>
      </c>
      <c r="O200" s="171"/>
    </row>
    <row r="201" spans="1:15" s="19" customFormat="1" ht="16" hidden="1" x14ac:dyDescent="0.2">
      <c r="A201" s="29" t="s">
        <v>369</v>
      </c>
      <c r="B201" s="30" t="s">
        <v>391</v>
      </c>
      <c r="C201" s="30" t="s">
        <v>392</v>
      </c>
      <c r="D201" s="164"/>
      <c r="E201" s="164"/>
      <c r="F201" s="30" t="s">
        <v>802</v>
      </c>
      <c r="G201" s="30" t="s">
        <v>54</v>
      </c>
      <c r="H201" s="30" t="s">
        <v>55</v>
      </c>
      <c r="I201" s="31" t="s">
        <v>22</v>
      </c>
      <c r="J201" s="27" t="s">
        <v>371</v>
      </c>
      <c r="K201" s="31" t="s">
        <v>20</v>
      </c>
      <c r="L201" s="31" t="s">
        <v>35</v>
      </c>
      <c r="M201" s="32">
        <v>80</v>
      </c>
      <c r="N201" s="33">
        <v>219187.8</v>
      </c>
      <c r="O201" s="171"/>
    </row>
    <row r="202" spans="1:15" s="19" customFormat="1" ht="32.25" customHeight="1" x14ac:dyDescent="0.2">
      <c r="A202" s="29" t="s">
        <v>369</v>
      </c>
      <c r="B202" s="30" t="s">
        <v>395</v>
      </c>
      <c r="C202" s="30" t="s">
        <v>396</v>
      </c>
      <c r="D202" s="162" t="s">
        <v>397</v>
      </c>
      <c r="E202" s="162" t="str">
        <f>VLOOKUP(B202,Description!$A$2:$B$88,2,FALSE)</f>
        <v>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v>
      </c>
      <c r="F202" s="30" t="s">
        <v>805</v>
      </c>
      <c r="G202" s="30" t="s">
        <v>73</v>
      </c>
      <c r="H202" s="30" t="s">
        <v>74</v>
      </c>
      <c r="I202" s="31" t="s">
        <v>18</v>
      </c>
      <c r="J202" s="27" t="s">
        <v>134</v>
      </c>
      <c r="K202" s="31" t="s">
        <v>20</v>
      </c>
      <c r="L202" s="31" t="s">
        <v>50</v>
      </c>
      <c r="M202" s="32">
        <v>80</v>
      </c>
      <c r="N202" s="33">
        <v>252358.2</v>
      </c>
      <c r="O202" s="171">
        <f>SUMIF($C$3:$C$413,C202,$N$3:$N$413)</f>
        <v>830061.35</v>
      </c>
    </row>
    <row r="203" spans="1:15" s="19" customFormat="1" ht="21" customHeight="1" x14ac:dyDescent="0.2">
      <c r="A203" s="29" t="s">
        <v>369</v>
      </c>
      <c r="B203" s="30" t="s">
        <v>395</v>
      </c>
      <c r="C203" s="30" t="s">
        <v>396</v>
      </c>
      <c r="D203" s="163"/>
      <c r="E203" s="163"/>
      <c r="F203" s="30" t="s">
        <v>805</v>
      </c>
      <c r="G203" s="30" t="s">
        <v>73</v>
      </c>
      <c r="H203" s="30" t="s">
        <v>74</v>
      </c>
      <c r="I203" s="31" t="s">
        <v>22</v>
      </c>
      <c r="J203" s="27" t="s">
        <v>76</v>
      </c>
      <c r="K203" s="31" t="s">
        <v>24</v>
      </c>
      <c r="L203" s="31" t="s">
        <v>49</v>
      </c>
      <c r="M203" s="32">
        <v>85</v>
      </c>
      <c r="N203" s="33">
        <v>227967.19</v>
      </c>
      <c r="O203" s="171"/>
    </row>
    <row r="204" spans="1:15" s="19" customFormat="1" ht="26.25" customHeight="1" x14ac:dyDescent="0.2">
      <c r="A204" s="29" t="s">
        <v>369</v>
      </c>
      <c r="B204" s="30" t="s">
        <v>395</v>
      </c>
      <c r="C204" s="30" t="s">
        <v>396</v>
      </c>
      <c r="D204" s="163"/>
      <c r="E204" s="163"/>
      <c r="F204" s="30" t="s">
        <v>805</v>
      </c>
      <c r="G204" s="30" t="s">
        <v>73</v>
      </c>
      <c r="H204" s="30" t="s">
        <v>74</v>
      </c>
      <c r="I204" s="31" t="s">
        <v>22</v>
      </c>
      <c r="J204" s="27" t="s">
        <v>398</v>
      </c>
      <c r="K204" s="31" t="s">
        <v>30</v>
      </c>
      <c r="L204" s="31" t="s">
        <v>31</v>
      </c>
      <c r="M204" s="32">
        <v>85</v>
      </c>
      <c r="N204" s="33">
        <v>196504.6</v>
      </c>
      <c r="O204" s="171"/>
    </row>
    <row r="205" spans="1:15" s="19" customFormat="1" ht="28.5" customHeight="1" x14ac:dyDescent="0.2">
      <c r="A205" s="29" t="s">
        <v>369</v>
      </c>
      <c r="B205" s="30" t="s">
        <v>395</v>
      </c>
      <c r="C205" s="30" t="s">
        <v>396</v>
      </c>
      <c r="D205" s="164"/>
      <c r="E205" s="164"/>
      <c r="F205" s="30" t="s">
        <v>805</v>
      </c>
      <c r="G205" s="30" t="s">
        <v>73</v>
      </c>
      <c r="H205" s="30" t="s">
        <v>74</v>
      </c>
      <c r="I205" s="31" t="s">
        <v>22</v>
      </c>
      <c r="J205" s="27" t="s">
        <v>138</v>
      </c>
      <c r="K205" s="31" t="s">
        <v>20</v>
      </c>
      <c r="L205" s="31" t="s">
        <v>35</v>
      </c>
      <c r="M205" s="32">
        <v>80</v>
      </c>
      <c r="N205" s="33">
        <v>153231.35999999999</v>
      </c>
      <c r="O205" s="171"/>
    </row>
    <row r="206" spans="1:15" s="19" customFormat="1" ht="32" x14ac:dyDescent="0.2">
      <c r="A206" s="29" t="s">
        <v>369</v>
      </c>
      <c r="B206" s="30" t="s">
        <v>399</v>
      </c>
      <c r="C206" s="30" t="s">
        <v>400</v>
      </c>
      <c r="D206" s="165" t="s">
        <v>401</v>
      </c>
      <c r="E206" s="165" t="str">
        <f>VLOOKUP(B206,Description!$A$2:$B$88,2,FALSE)</f>
        <v>The project will enhance disaster risk prevention,resilience, and climate change adaptation in target areas through advanced drone technology, stakeholder engagement, and capacity-building activities. A scalable, sustainable drone-based disaster response system will be implemented</v>
      </c>
      <c r="F206" s="30" t="s">
        <v>805</v>
      </c>
      <c r="G206" s="30" t="s">
        <v>44</v>
      </c>
      <c r="H206" s="30" t="s">
        <v>45</v>
      </c>
      <c r="I206" s="31" t="s">
        <v>18</v>
      </c>
      <c r="J206" s="27" t="s">
        <v>320</v>
      </c>
      <c r="K206" s="31" t="s">
        <v>20</v>
      </c>
      <c r="L206" s="31" t="s">
        <v>50</v>
      </c>
      <c r="M206" s="32">
        <v>80</v>
      </c>
      <c r="N206" s="33">
        <v>314905.59999999998</v>
      </c>
      <c r="O206" s="171">
        <f>SUMIF($C$3:$C$413,C206,$N$3:$N$413)</f>
        <v>1074803.74</v>
      </c>
    </row>
    <row r="207" spans="1:15" s="19" customFormat="1" ht="32" x14ac:dyDescent="0.2">
      <c r="A207" s="29" t="s">
        <v>369</v>
      </c>
      <c r="B207" s="30" t="s">
        <v>399</v>
      </c>
      <c r="C207" s="30" t="s">
        <v>400</v>
      </c>
      <c r="D207" s="166"/>
      <c r="E207" s="166"/>
      <c r="F207" s="30" t="s">
        <v>805</v>
      </c>
      <c r="G207" s="30" t="s">
        <v>44</v>
      </c>
      <c r="H207" s="30" t="s">
        <v>45</v>
      </c>
      <c r="I207" s="31" t="s">
        <v>22</v>
      </c>
      <c r="J207" s="27" t="s">
        <v>226</v>
      </c>
      <c r="K207" s="31" t="s">
        <v>24</v>
      </c>
      <c r="L207" s="31" t="s">
        <v>25</v>
      </c>
      <c r="M207" s="32">
        <v>85</v>
      </c>
      <c r="N207" s="33">
        <v>239357.99</v>
      </c>
      <c r="O207" s="171"/>
    </row>
    <row r="208" spans="1:15" s="19" customFormat="1" ht="16" x14ac:dyDescent="0.2">
      <c r="A208" s="29" t="s">
        <v>369</v>
      </c>
      <c r="B208" s="30" t="s">
        <v>399</v>
      </c>
      <c r="C208" s="30" t="s">
        <v>400</v>
      </c>
      <c r="D208" s="166"/>
      <c r="E208" s="166"/>
      <c r="F208" s="30" t="s">
        <v>805</v>
      </c>
      <c r="G208" s="30" t="s">
        <v>44</v>
      </c>
      <c r="H208" s="30" t="s">
        <v>45</v>
      </c>
      <c r="I208" s="31" t="s">
        <v>22</v>
      </c>
      <c r="J208" s="27" t="s">
        <v>402</v>
      </c>
      <c r="K208" s="31" t="s">
        <v>30</v>
      </c>
      <c r="L208" s="31" t="s">
        <v>31</v>
      </c>
      <c r="M208" s="32">
        <v>85</v>
      </c>
      <c r="N208" s="33">
        <v>157437</v>
      </c>
      <c r="O208" s="171"/>
    </row>
    <row r="209" spans="1:15" s="19" customFormat="1" ht="16" x14ac:dyDescent="0.2">
      <c r="A209" s="29" t="s">
        <v>369</v>
      </c>
      <c r="B209" s="30" t="s">
        <v>399</v>
      </c>
      <c r="C209" s="30" t="s">
        <v>400</v>
      </c>
      <c r="D209" s="166"/>
      <c r="E209" s="166"/>
      <c r="F209" s="30" t="s">
        <v>805</v>
      </c>
      <c r="G209" s="30" t="s">
        <v>44</v>
      </c>
      <c r="H209" s="30" t="s">
        <v>45</v>
      </c>
      <c r="I209" s="31" t="s">
        <v>22</v>
      </c>
      <c r="J209" s="27" t="s">
        <v>70</v>
      </c>
      <c r="K209" s="31" t="s">
        <v>24</v>
      </c>
      <c r="L209" s="31" t="s">
        <v>49</v>
      </c>
      <c r="M209" s="32">
        <v>85</v>
      </c>
      <c r="N209" s="33">
        <v>112786.94</v>
      </c>
      <c r="O209" s="171"/>
    </row>
    <row r="210" spans="1:15" s="19" customFormat="1" ht="32" x14ac:dyDescent="0.2">
      <c r="A210" s="29" t="s">
        <v>369</v>
      </c>
      <c r="B210" s="30" t="s">
        <v>399</v>
      </c>
      <c r="C210" s="30" t="s">
        <v>400</v>
      </c>
      <c r="D210" s="166"/>
      <c r="E210" s="166"/>
      <c r="F210" s="30" t="s">
        <v>805</v>
      </c>
      <c r="G210" s="30" t="s">
        <v>44</v>
      </c>
      <c r="H210" s="30" t="s">
        <v>45</v>
      </c>
      <c r="I210" s="31" t="s">
        <v>22</v>
      </c>
      <c r="J210" s="27" t="s">
        <v>403</v>
      </c>
      <c r="K210" s="31" t="s">
        <v>20</v>
      </c>
      <c r="L210" s="31" t="s">
        <v>82</v>
      </c>
      <c r="M210" s="32">
        <v>80</v>
      </c>
      <c r="N210" s="33">
        <v>135115.72</v>
      </c>
      <c r="O210" s="171"/>
    </row>
    <row r="211" spans="1:15" s="19" customFormat="1" ht="16" x14ac:dyDescent="0.2">
      <c r="A211" s="29" t="s">
        <v>369</v>
      </c>
      <c r="B211" s="30" t="s">
        <v>399</v>
      </c>
      <c r="C211" s="30" t="s">
        <v>400</v>
      </c>
      <c r="D211" s="167"/>
      <c r="E211" s="167"/>
      <c r="F211" s="30" t="s">
        <v>805</v>
      </c>
      <c r="G211" s="30" t="s">
        <v>44</v>
      </c>
      <c r="H211" s="30" t="s">
        <v>45</v>
      </c>
      <c r="I211" s="31" t="s">
        <v>22</v>
      </c>
      <c r="J211" s="27" t="s">
        <v>404</v>
      </c>
      <c r="K211" s="31" t="s">
        <v>20</v>
      </c>
      <c r="L211" s="31" t="s">
        <v>59</v>
      </c>
      <c r="M211" s="32">
        <v>80</v>
      </c>
      <c r="N211" s="33">
        <v>115200.49</v>
      </c>
      <c r="O211" s="171"/>
    </row>
    <row r="212" spans="1:15" s="19" customFormat="1" ht="48" hidden="1" x14ac:dyDescent="0.2">
      <c r="A212" s="29" t="s">
        <v>369</v>
      </c>
      <c r="B212" s="30" t="s">
        <v>408</v>
      </c>
      <c r="C212" s="30" t="s">
        <v>409</v>
      </c>
      <c r="D212" s="165" t="s">
        <v>410</v>
      </c>
      <c r="E212" s="165" t="str">
        <f>VLOOKUP(B212,Description!$A$2:$B$88,2,FALSE)</f>
        <v>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v>
      </c>
      <c r="F212" s="30" t="s">
        <v>802</v>
      </c>
      <c r="G212" s="30" t="s">
        <v>54</v>
      </c>
      <c r="H212" s="30" t="s">
        <v>55</v>
      </c>
      <c r="I212" s="31" t="s">
        <v>18</v>
      </c>
      <c r="J212" s="27" t="s">
        <v>411</v>
      </c>
      <c r="K212" s="31" t="s">
        <v>20</v>
      </c>
      <c r="L212" s="31" t="s">
        <v>67</v>
      </c>
      <c r="M212" s="32">
        <v>80</v>
      </c>
      <c r="N212" s="33">
        <v>452892.24</v>
      </c>
      <c r="O212" s="171">
        <f>SUMIF($C$3:$C$413,C212,$N$3:$N$413)</f>
        <v>1042327.56</v>
      </c>
    </row>
    <row r="213" spans="1:15" s="19" customFormat="1" ht="16" hidden="1" x14ac:dyDescent="0.2">
      <c r="A213" s="29" t="s">
        <v>369</v>
      </c>
      <c r="B213" s="30" t="s">
        <v>408</v>
      </c>
      <c r="C213" s="30" t="s">
        <v>409</v>
      </c>
      <c r="D213" s="166"/>
      <c r="E213" s="166"/>
      <c r="F213" s="30" t="s">
        <v>802</v>
      </c>
      <c r="G213" s="30" t="s">
        <v>54</v>
      </c>
      <c r="H213" s="30" t="s">
        <v>55</v>
      </c>
      <c r="I213" s="31" t="s">
        <v>22</v>
      </c>
      <c r="J213" s="27" t="s">
        <v>412</v>
      </c>
      <c r="K213" s="31" t="s">
        <v>24</v>
      </c>
      <c r="L213" s="31" t="s">
        <v>25</v>
      </c>
      <c r="M213" s="32">
        <v>85</v>
      </c>
      <c r="N213" s="33">
        <v>146996.20000000001</v>
      </c>
      <c r="O213" s="171"/>
    </row>
    <row r="214" spans="1:15" s="19" customFormat="1" ht="16" hidden="1" x14ac:dyDescent="0.2">
      <c r="A214" s="29" t="s">
        <v>369</v>
      </c>
      <c r="B214" s="30" t="s">
        <v>408</v>
      </c>
      <c r="C214" s="30" t="s">
        <v>409</v>
      </c>
      <c r="D214" s="166"/>
      <c r="E214" s="166"/>
      <c r="F214" s="30" t="s">
        <v>802</v>
      </c>
      <c r="G214" s="30" t="s">
        <v>54</v>
      </c>
      <c r="H214" s="30" t="s">
        <v>55</v>
      </c>
      <c r="I214" s="31" t="s">
        <v>22</v>
      </c>
      <c r="J214" s="27" t="s">
        <v>413</v>
      </c>
      <c r="K214" s="31" t="s">
        <v>20</v>
      </c>
      <c r="L214" s="31" t="s">
        <v>35</v>
      </c>
      <c r="M214" s="32">
        <v>80</v>
      </c>
      <c r="N214" s="33">
        <v>191026.82</v>
      </c>
      <c r="O214" s="171"/>
    </row>
    <row r="215" spans="1:15" s="19" customFormat="1" ht="16" hidden="1" x14ac:dyDescent="0.2">
      <c r="A215" s="29" t="s">
        <v>369</v>
      </c>
      <c r="B215" s="30" t="s">
        <v>408</v>
      </c>
      <c r="C215" s="30" t="s">
        <v>409</v>
      </c>
      <c r="D215" s="166"/>
      <c r="E215" s="166"/>
      <c r="F215" s="30" t="s">
        <v>802</v>
      </c>
      <c r="G215" s="30" t="s">
        <v>54</v>
      </c>
      <c r="H215" s="30" t="s">
        <v>55</v>
      </c>
      <c r="I215" s="31" t="s">
        <v>22</v>
      </c>
      <c r="J215" s="27" t="s">
        <v>240</v>
      </c>
      <c r="K215" s="31" t="s">
        <v>24</v>
      </c>
      <c r="L215" s="31" t="s">
        <v>217</v>
      </c>
      <c r="M215" s="32">
        <v>85</v>
      </c>
      <c r="N215" s="33">
        <v>51114.7</v>
      </c>
      <c r="O215" s="171"/>
    </row>
    <row r="216" spans="1:15" s="19" customFormat="1" ht="16" hidden="1" x14ac:dyDescent="0.2">
      <c r="A216" s="29" t="s">
        <v>369</v>
      </c>
      <c r="B216" s="30" t="s">
        <v>408</v>
      </c>
      <c r="C216" s="30" t="s">
        <v>409</v>
      </c>
      <c r="D216" s="166"/>
      <c r="E216" s="166"/>
      <c r="F216" s="30" t="s">
        <v>802</v>
      </c>
      <c r="G216" s="30" t="s">
        <v>54</v>
      </c>
      <c r="H216" s="30" t="s">
        <v>55</v>
      </c>
      <c r="I216" s="31" t="s">
        <v>22</v>
      </c>
      <c r="J216" s="27" t="s">
        <v>414</v>
      </c>
      <c r="K216" s="31" t="s">
        <v>30</v>
      </c>
      <c r="L216" s="31" t="s">
        <v>31</v>
      </c>
      <c r="M216" s="32">
        <v>85</v>
      </c>
      <c r="N216" s="33">
        <v>100648.8</v>
      </c>
      <c r="O216" s="171"/>
    </row>
    <row r="217" spans="1:15" s="19" customFormat="1" ht="16" hidden="1" x14ac:dyDescent="0.2">
      <c r="A217" s="29" t="s">
        <v>369</v>
      </c>
      <c r="B217" s="30" t="s">
        <v>408</v>
      </c>
      <c r="C217" s="30" t="s">
        <v>409</v>
      </c>
      <c r="D217" s="167"/>
      <c r="E217" s="167"/>
      <c r="F217" s="30" t="s">
        <v>802</v>
      </c>
      <c r="G217" s="30" t="s">
        <v>54</v>
      </c>
      <c r="H217" s="30" t="s">
        <v>55</v>
      </c>
      <c r="I217" s="31" t="s">
        <v>22</v>
      </c>
      <c r="J217" s="27" t="s">
        <v>415</v>
      </c>
      <c r="K217" s="31" t="s">
        <v>30</v>
      </c>
      <c r="L217" s="31" t="s">
        <v>31</v>
      </c>
      <c r="M217" s="32">
        <v>85</v>
      </c>
      <c r="N217" s="33">
        <v>99648.8</v>
      </c>
      <c r="O217" s="171"/>
    </row>
    <row r="218" spans="1:15" s="19" customFormat="1" ht="48" hidden="1" x14ac:dyDescent="0.2">
      <c r="A218" s="29" t="s">
        <v>369</v>
      </c>
      <c r="B218" s="30" t="s">
        <v>416</v>
      </c>
      <c r="C218" s="30" t="s">
        <v>417</v>
      </c>
      <c r="D218" s="165" t="s">
        <v>418</v>
      </c>
      <c r="E218" s="165" t="str">
        <f>VLOOKUP(B218,Description!$A$2:$B$88,2,FALSE)</f>
        <v>Enhancing blue growth and competitiveness of MSMEs by developing action plan and transferring innovations for the valorization of the Blue crab products and by-products</v>
      </c>
      <c r="F218" s="30" t="s">
        <v>804</v>
      </c>
      <c r="G218" s="30" t="s">
        <v>38</v>
      </c>
      <c r="H218" s="30" t="s">
        <v>39</v>
      </c>
      <c r="I218" s="31" t="s">
        <v>18</v>
      </c>
      <c r="J218" s="27" t="s">
        <v>419</v>
      </c>
      <c r="K218" s="31" t="s">
        <v>20</v>
      </c>
      <c r="L218" s="31" t="s">
        <v>67</v>
      </c>
      <c r="M218" s="32">
        <v>80</v>
      </c>
      <c r="N218" s="33">
        <v>289853.40000000002</v>
      </c>
      <c r="O218" s="171">
        <f>SUMIF($C$3:$C$413,C218,$N$3:$N$413)</f>
        <v>1110204</v>
      </c>
    </row>
    <row r="219" spans="1:15" s="19" customFormat="1" ht="48" hidden="1" x14ac:dyDescent="0.2">
      <c r="A219" s="29" t="s">
        <v>369</v>
      </c>
      <c r="B219" s="30" t="s">
        <v>416</v>
      </c>
      <c r="C219" s="30" t="s">
        <v>417</v>
      </c>
      <c r="D219" s="166"/>
      <c r="E219" s="166"/>
      <c r="F219" s="30" t="s">
        <v>804</v>
      </c>
      <c r="G219" s="30" t="s">
        <v>38</v>
      </c>
      <c r="H219" s="30" t="s">
        <v>39</v>
      </c>
      <c r="I219" s="31" t="s">
        <v>22</v>
      </c>
      <c r="J219" s="27" t="s">
        <v>150</v>
      </c>
      <c r="K219" s="31" t="s">
        <v>20</v>
      </c>
      <c r="L219" s="31" t="s">
        <v>21</v>
      </c>
      <c r="M219" s="32">
        <v>80</v>
      </c>
      <c r="N219" s="33">
        <v>236385</v>
      </c>
      <c r="O219" s="171"/>
    </row>
    <row r="220" spans="1:15" s="19" customFormat="1" ht="16" hidden="1" x14ac:dyDescent="0.2">
      <c r="A220" s="29" t="s">
        <v>369</v>
      </c>
      <c r="B220" s="30" t="s">
        <v>416</v>
      </c>
      <c r="C220" s="30" t="s">
        <v>417</v>
      </c>
      <c r="D220" s="166"/>
      <c r="E220" s="166"/>
      <c r="F220" s="30" t="s">
        <v>804</v>
      </c>
      <c r="G220" s="30" t="s">
        <v>38</v>
      </c>
      <c r="H220" s="30" t="s">
        <v>39</v>
      </c>
      <c r="I220" s="31" t="s">
        <v>22</v>
      </c>
      <c r="J220" s="27" t="s">
        <v>420</v>
      </c>
      <c r="K220" s="31" t="s">
        <v>20</v>
      </c>
      <c r="L220" s="31" t="s">
        <v>35</v>
      </c>
      <c r="M220" s="32">
        <v>80</v>
      </c>
      <c r="N220" s="33">
        <v>68625.600000000006</v>
      </c>
      <c r="O220" s="171"/>
    </row>
    <row r="221" spans="1:15" s="19" customFormat="1" ht="16" hidden="1" x14ac:dyDescent="0.2">
      <c r="A221" s="29" t="s">
        <v>369</v>
      </c>
      <c r="B221" s="30" t="s">
        <v>416</v>
      </c>
      <c r="C221" s="30" t="s">
        <v>417</v>
      </c>
      <c r="D221" s="166"/>
      <c r="E221" s="166"/>
      <c r="F221" s="30" t="s">
        <v>804</v>
      </c>
      <c r="G221" s="30" t="s">
        <v>38</v>
      </c>
      <c r="H221" s="30" t="s">
        <v>39</v>
      </c>
      <c r="I221" s="31" t="s">
        <v>22</v>
      </c>
      <c r="J221" s="27" t="s">
        <v>421</v>
      </c>
      <c r="K221" s="31" t="s">
        <v>24</v>
      </c>
      <c r="L221" s="31" t="s">
        <v>25</v>
      </c>
      <c r="M221" s="32">
        <v>85</v>
      </c>
      <c r="N221" s="33">
        <v>138600</v>
      </c>
      <c r="O221" s="171"/>
    </row>
    <row r="222" spans="1:15" s="19" customFormat="1" ht="32" hidden="1" x14ac:dyDescent="0.2">
      <c r="A222" s="29" t="s">
        <v>369</v>
      </c>
      <c r="B222" s="30" t="s">
        <v>416</v>
      </c>
      <c r="C222" s="30" t="s">
        <v>417</v>
      </c>
      <c r="D222" s="166"/>
      <c r="E222" s="166"/>
      <c r="F222" s="30" t="s">
        <v>804</v>
      </c>
      <c r="G222" s="30" t="s">
        <v>38</v>
      </c>
      <c r="H222" s="30" t="s">
        <v>39</v>
      </c>
      <c r="I222" s="31" t="s">
        <v>22</v>
      </c>
      <c r="J222" s="27" t="s">
        <v>422</v>
      </c>
      <c r="K222" s="31" t="s">
        <v>24</v>
      </c>
      <c r="L222" s="31" t="s">
        <v>25</v>
      </c>
      <c r="M222" s="32">
        <v>85</v>
      </c>
      <c r="N222" s="33">
        <v>134820</v>
      </c>
      <c r="O222" s="171"/>
    </row>
    <row r="223" spans="1:15" s="19" customFormat="1" ht="32" hidden="1" x14ac:dyDescent="0.2">
      <c r="A223" s="29" t="s">
        <v>369</v>
      </c>
      <c r="B223" s="30" t="s">
        <v>416</v>
      </c>
      <c r="C223" s="30" t="s">
        <v>417</v>
      </c>
      <c r="D223" s="167"/>
      <c r="E223" s="167"/>
      <c r="F223" s="30" t="s">
        <v>804</v>
      </c>
      <c r="G223" s="30" t="s">
        <v>38</v>
      </c>
      <c r="H223" s="30" t="s">
        <v>39</v>
      </c>
      <c r="I223" s="31" t="s">
        <v>22</v>
      </c>
      <c r="J223" s="27" t="s">
        <v>423</v>
      </c>
      <c r="K223" s="31" t="s">
        <v>30</v>
      </c>
      <c r="L223" s="31" t="s">
        <v>31</v>
      </c>
      <c r="M223" s="32">
        <v>85</v>
      </c>
      <c r="N223" s="33">
        <v>241920</v>
      </c>
      <c r="O223" s="171"/>
    </row>
    <row r="224" spans="1:15" s="19" customFormat="1" ht="32" hidden="1" x14ac:dyDescent="0.2">
      <c r="A224" s="29" t="s">
        <v>369</v>
      </c>
      <c r="B224" s="30" t="s">
        <v>424</v>
      </c>
      <c r="C224" s="30" t="s">
        <v>425</v>
      </c>
      <c r="D224" s="162" t="s">
        <v>426</v>
      </c>
      <c r="E224" s="162" t="str">
        <f>VLOOKUP(B224,Description!$A$2:$B$88,2,FALSE)</f>
        <v>To enhance the sustainable growth and competitiveness of Cultural and Creative SMEs and professionals in the South Adriatic area by fostering cross-border collaboration, improving cultural governance, and supporting policy innovation.</v>
      </c>
      <c r="F224" s="30" t="s">
        <v>804</v>
      </c>
      <c r="G224" s="30" t="s">
        <v>38</v>
      </c>
      <c r="H224" s="30" t="s">
        <v>39</v>
      </c>
      <c r="I224" s="31" t="s">
        <v>18</v>
      </c>
      <c r="J224" s="27" t="s">
        <v>427</v>
      </c>
      <c r="K224" s="31" t="s">
        <v>24</v>
      </c>
      <c r="L224" s="31" t="s">
        <v>25</v>
      </c>
      <c r="M224" s="32">
        <v>85</v>
      </c>
      <c r="N224" s="33">
        <v>165245</v>
      </c>
      <c r="O224" s="171">
        <f>SUMIF($C$3:$C$413,C224,$N$3:$N$413)</f>
        <v>823325.1</v>
      </c>
    </row>
    <row r="225" spans="1:15" s="19" customFormat="1" ht="48" hidden="1" x14ac:dyDescent="0.2">
      <c r="A225" s="29" t="s">
        <v>369</v>
      </c>
      <c r="B225" s="30" t="s">
        <v>424</v>
      </c>
      <c r="C225" s="30" t="s">
        <v>425</v>
      </c>
      <c r="D225" s="163"/>
      <c r="E225" s="163"/>
      <c r="F225" s="30" t="s">
        <v>804</v>
      </c>
      <c r="G225" s="30" t="s">
        <v>38</v>
      </c>
      <c r="H225" s="30" t="s">
        <v>39</v>
      </c>
      <c r="I225" s="31" t="s">
        <v>22</v>
      </c>
      <c r="J225" s="27" t="s">
        <v>187</v>
      </c>
      <c r="K225" s="31" t="s">
        <v>20</v>
      </c>
      <c r="L225" s="31" t="s">
        <v>67</v>
      </c>
      <c r="M225" s="32">
        <v>80</v>
      </c>
      <c r="N225" s="33">
        <v>228505.5</v>
      </c>
      <c r="O225" s="171"/>
    </row>
    <row r="226" spans="1:15" s="19" customFormat="1" ht="16" hidden="1" x14ac:dyDescent="0.2">
      <c r="A226" s="29" t="s">
        <v>369</v>
      </c>
      <c r="B226" s="30" t="s">
        <v>424</v>
      </c>
      <c r="C226" s="30" t="s">
        <v>425</v>
      </c>
      <c r="D226" s="163"/>
      <c r="E226" s="163"/>
      <c r="F226" s="30" t="s">
        <v>804</v>
      </c>
      <c r="G226" s="30" t="s">
        <v>38</v>
      </c>
      <c r="H226" s="30" t="s">
        <v>39</v>
      </c>
      <c r="I226" s="31" t="s">
        <v>22</v>
      </c>
      <c r="J226" s="27" t="s">
        <v>406</v>
      </c>
      <c r="K226" s="31" t="s">
        <v>24</v>
      </c>
      <c r="L226" s="31" t="s">
        <v>25</v>
      </c>
      <c r="M226" s="32">
        <v>85</v>
      </c>
      <c r="N226" s="33">
        <v>120700</v>
      </c>
      <c r="O226" s="171"/>
    </row>
    <row r="227" spans="1:15" s="19" customFormat="1" ht="16" hidden="1" x14ac:dyDescent="0.2">
      <c r="A227" s="29" t="s">
        <v>369</v>
      </c>
      <c r="B227" s="30" t="s">
        <v>424</v>
      </c>
      <c r="C227" s="30" t="s">
        <v>425</v>
      </c>
      <c r="D227" s="163"/>
      <c r="E227" s="163"/>
      <c r="F227" s="30" t="s">
        <v>804</v>
      </c>
      <c r="G227" s="30" t="s">
        <v>38</v>
      </c>
      <c r="H227" s="30" t="s">
        <v>39</v>
      </c>
      <c r="I227" s="31" t="s">
        <v>22</v>
      </c>
      <c r="J227" s="27" t="s">
        <v>193</v>
      </c>
      <c r="K227" s="31" t="s">
        <v>30</v>
      </c>
      <c r="L227" s="31" t="s">
        <v>31</v>
      </c>
      <c r="M227" s="32">
        <v>85</v>
      </c>
      <c r="N227" s="33">
        <v>158700</v>
      </c>
      <c r="O227" s="171"/>
    </row>
    <row r="228" spans="1:15" s="19" customFormat="1" ht="16" hidden="1" x14ac:dyDescent="0.2">
      <c r="A228" s="29" t="s">
        <v>369</v>
      </c>
      <c r="B228" s="30" t="s">
        <v>424</v>
      </c>
      <c r="C228" s="30" t="s">
        <v>425</v>
      </c>
      <c r="D228" s="164"/>
      <c r="E228" s="164"/>
      <c r="F228" s="30" t="s">
        <v>804</v>
      </c>
      <c r="G228" s="30" t="s">
        <v>38</v>
      </c>
      <c r="H228" s="30" t="s">
        <v>39</v>
      </c>
      <c r="I228" s="31" t="s">
        <v>22</v>
      </c>
      <c r="J228" s="27" t="s">
        <v>58</v>
      </c>
      <c r="K228" s="31" t="s">
        <v>20</v>
      </c>
      <c r="L228" s="31" t="s">
        <v>59</v>
      </c>
      <c r="M228" s="32">
        <v>80</v>
      </c>
      <c r="N228" s="33">
        <v>150174.6</v>
      </c>
      <c r="O228" s="171"/>
    </row>
    <row r="229" spans="1:15" s="19" customFormat="1" ht="48" hidden="1" x14ac:dyDescent="0.2">
      <c r="A229" s="29" t="s">
        <v>369</v>
      </c>
      <c r="B229" s="30" t="s">
        <v>428</v>
      </c>
      <c r="C229" s="30" t="s">
        <v>429</v>
      </c>
      <c r="D229" s="165" t="s">
        <v>430</v>
      </c>
      <c r="E229" s="165" t="str">
        <f>VLOOKUP(B229,Description!$A$2:$B$88,2,FALSE)</f>
        <v>Increase the eco-entrepreneurial skills of youth and women of Italy, Albania and Montenegro through the improvement of the quality of services of private and public organizations and the strengthening of the cross-border innovation ecosystem.</v>
      </c>
      <c r="F229" s="30" t="s">
        <v>803</v>
      </c>
      <c r="G229" s="30" t="s">
        <v>36</v>
      </c>
      <c r="H229" s="30" t="s">
        <v>37</v>
      </c>
      <c r="I229" s="31" t="s">
        <v>18</v>
      </c>
      <c r="J229" s="27" t="s">
        <v>89</v>
      </c>
      <c r="K229" s="31" t="s">
        <v>20</v>
      </c>
      <c r="L229" s="31" t="s">
        <v>67</v>
      </c>
      <c r="M229" s="32">
        <v>80</v>
      </c>
      <c r="N229" s="33">
        <v>321980.84999999998</v>
      </c>
      <c r="O229" s="171">
        <f>SUMIF($C$3:$C$413,C229,$N$3:$N$413)</f>
        <v>1069868.45</v>
      </c>
    </row>
    <row r="230" spans="1:15" s="19" customFormat="1" ht="16" hidden="1" x14ac:dyDescent="0.2">
      <c r="A230" s="29" t="s">
        <v>369</v>
      </c>
      <c r="B230" s="30" t="s">
        <v>428</v>
      </c>
      <c r="C230" s="30" t="s">
        <v>429</v>
      </c>
      <c r="D230" s="166"/>
      <c r="E230" s="166"/>
      <c r="F230" s="30" t="s">
        <v>803</v>
      </c>
      <c r="G230" s="30" t="s">
        <v>36</v>
      </c>
      <c r="H230" s="30" t="s">
        <v>37</v>
      </c>
      <c r="I230" s="31" t="s">
        <v>22</v>
      </c>
      <c r="J230" s="27" t="s">
        <v>284</v>
      </c>
      <c r="K230" s="31" t="s">
        <v>20</v>
      </c>
      <c r="L230" s="31" t="s">
        <v>67</v>
      </c>
      <c r="M230" s="32">
        <v>80</v>
      </c>
      <c r="N230" s="33">
        <v>113745.8</v>
      </c>
      <c r="O230" s="171"/>
    </row>
    <row r="231" spans="1:15" s="19" customFormat="1" ht="16" hidden="1" x14ac:dyDescent="0.2">
      <c r="A231" s="29" t="s">
        <v>369</v>
      </c>
      <c r="B231" s="30" t="s">
        <v>428</v>
      </c>
      <c r="C231" s="30" t="s">
        <v>429</v>
      </c>
      <c r="D231" s="166"/>
      <c r="E231" s="166"/>
      <c r="F231" s="30" t="s">
        <v>803</v>
      </c>
      <c r="G231" s="30" t="s">
        <v>36</v>
      </c>
      <c r="H231" s="30" t="s">
        <v>37</v>
      </c>
      <c r="I231" s="31" t="s">
        <v>22</v>
      </c>
      <c r="J231" s="27" t="s">
        <v>431</v>
      </c>
      <c r="K231" s="31" t="s">
        <v>24</v>
      </c>
      <c r="L231" s="31" t="s">
        <v>25</v>
      </c>
      <c r="M231" s="32">
        <v>85</v>
      </c>
      <c r="N231" s="33">
        <v>162918</v>
      </c>
      <c r="O231" s="171"/>
    </row>
    <row r="232" spans="1:15" s="19" customFormat="1" ht="48" hidden="1" x14ac:dyDescent="0.2">
      <c r="A232" s="29" t="s">
        <v>369</v>
      </c>
      <c r="B232" s="30" t="s">
        <v>428</v>
      </c>
      <c r="C232" s="30" t="s">
        <v>429</v>
      </c>
      <c r="D232" s="166"/>
      <c r="E232" s="166"/>
      <c r="F232" s="30" t="s">
        <v>803</v>
      </c>
      <c r="G232" s="30" t="s">
        <v>36</v>
      </c>
      <c r="H232" s="30" t="s">
        <v>37</v>
      </c>
      <c r="I232" s="31" t="s">
        <v>22</v>
      </c>
      <c r="J232" s="27" t="s">
        <v>96</v>
      </c>
      <c r="K232" s="31" t="s">
        <v>20</v>
      </c>
      <c r="L232" s="31" t="s">
        <v>35</v>
      </c>
      <c r="M232" s="32">
        <v>80</v>
      </c>
      <c r="N232" s="33">
        <v>168840</v>
      </c>
      <c r="O232" s="171"/>
    </row>
    <row r="233" spans="1:15" s="19" customFormat="1" ht="16" hidden="1" x14ac:dyDescent="0.2">
      <c r="A233" s="29" t="s">
        <v>369</v>
      </c>
      <c r="B233" s="30" t="s">
        <v>428</v>
      </c>
      <c r="C233" s="30" t="s">
        <v>429</v>
      </c>
      <c r="D233" s="166"/>
      <c r="E233" s="166"/>
      <c r="F233" s="30" t="s">
        <v>803</v>
      </c>
      <c r="G233" s="30" t="s">
        <v>36</v>
      </c>
      <c r="H233" s="30" t="s">
        <v>37</v>
      </c>
      <c r="I233" s="31" t="s">
        <v>22</v>
      </c>
      <c r="J233" s="27" t="s">
        <v>432</v>
      </c>
      <c r="K233" s="31" t="s">
        <v>30</v>
      </c>
      <c r="L233" s="31" t="s">
        <v>31</v>
      </c>
      <c r="M233" s="32">
        <v>85</v>
      </c>
      <c r="N233" s="33">
        <v>166672</v>
      </c>
      <c r="O233" s="171"/>
    </row>
    <row r="234" spans="1:15" s="19" customFormat="1" ht="32" hidden="1" x14ac:dyDescent="0.2">
      <c r="A234" s="29" t="s">
        <v>369</v>
      </c>
      <c r="B234" s="30" t="s">
        <v>428</v>
      </c>
      <c r="C234" s="30" t="s">
        <v>429</v>
      </c>
      <c r="D234" s="167"/>
      <c r="E234" s="167"/>
      <c r="F234" s="30" t="s">
        <v>803</v>
      </c>
      <c r="G234" s="30" t="s">
        <v>36</v>
      </c>
      <c r="H234" s="30" t="s">
        <v>37</v>
      </c>
      <c r="I234" s="31" t="s">
        <v>22</v>
      </c>
      <c r="J234" s="27" t="s">
        <v>433</v>
      </c>
      <c r="K234" s="31" t="s">
        <v>24</v>
      </c>
      <c r="L234" s="31" t="s">
        <v>25</v>
      </c>
      <c r="M234" s="32">
        <v>85</v>
      </c>
      <c r="N234" s="33">
        <v>135711.79999999999</v>
      </c>
      <c r="O234" s="171"/>
    </row>
    <row r="235" spans="1:15" s="19" customFormat="1" ht="27" customHeight="1" x14ac:dyDescent="0.2">
      <c r="A235" s="29" t="s">
        <v>369</v>
      </c>
      <c r="B235" s="30" t="s">
        <v>442</v>
      </c>
      <c r="C235" s="30" t="s">
        <v>443</v>
      </c>
      <c r="D235" s="162" t="s">
        <v>444</v>
      </c>
      <c r="E235" s="162" t="str">
        <f>VLOOKUP(B235,Description!$A$2:$B$88,2,FALSE)</f>
        <v>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v>
      </c>
      <c r="F235" s="30" t="s">
        <v>805</v>
      </c>
      <c r="G235" s="30" t="s">
        <v>46</v>
      </c>
      <c r="H235" s="30" t="s">
        <v>47</v>
      </c>
      <c r="I235" s="31" t="s">
        <v>18</v>
      </c>
      <c r="J235" s="27" t="s">
        <v>160</v>
      </c>
      <c r="K235" s="31" t="s">
        <v>20</v>
      </c>
      <c r="L235" s="31" t="s">
        <v>35</v>
      </c>
      <c r="M235" s="32">
        <v>80</v>
      </c>
      <c r="N235" s="33">
        <v>297453.15000000002</v>
      </c>
      <c r="O235" s="171">
        <f>SUMIF($C$3:$C$413,C235,$N$3:$N$413)</f>
        <v>771036.75</v>
      </c>
    </row>
    <row r="236" spans="1:15" s="19" customFormat="1" ht="16" x14ac:dyDescent="0.2">
      <c r="A236" s="29" t="s">
        <v>369</v>
      </c>
      <c r="B236" s="30" t="s">
        <v>442</v>
      </c>
      <c r="C236" s="30" t="s">
        <v>443</v>
      </c>
      <c r="D236" s="163"/>
      <c r="E236" s="163"/>
      <c r="F236" s="30" t="s">
        <v>805</v>
      </c>
      <c r="G236" s="30" t="s">
        <v>46</v>
      </c>
      <c r="H236" s="30" t="s">
        <v>47</v>
      </c>
      <c r="I236" s="31" t="s">
        <v>22</v>
      </c>
      <c r="J236" s="27" t="s">
        <v>272</v>
      </c>
      <c r="K236" s="31" t="s">
        <v>30</v>
      </c>
      <c r="L236" s="31" t="s">
        <v>31</v>
      </c>
      <c r="M236" s="32">
        <v>85</v>
      </c>
      <c r="N236" s="33">
        <v>159390</v>
      </c>
      <c r="O236" s="171"/>
    </row>
    <row r="237" spans="1:15" s="19" customFormat="1" ht="27" customHeight="1" x14ac:dyDescent="0.2">
      <c r="A237" s="29" t="s">
        <v>369</v>
      </c>
      <c r="B237" s="30" t="s">
        <v>442</v>
      </c>
      <c r="C237" s="30" t="s">
        <v>443</v>
      </c>
      <c r="D237" s="163"/>
      <c r="E237" s="163"/>
      <c r="F237" s="30" t="s">
        <v>805</v>
      </c>
      <c r="G237" s="30" t="s">
        <v>46</v>
      </c>
      <c r="H237" s="30" t="s">
        <v>47</v>
      </c>
      <c r="I237" s="31" t="s">
        <v>22</v>
      </c>
      <c r="J237" s="27" t="s">
        <v>103</v>
      </c>
      <c r="K237" s="31" t="s">
        <v>24</v>
      </c>
      <c r="L237" s="31" t="s">
        <v>25</v>
      </c>
      <c r="M237" s="32">
        <v>85</v>
      </c>
      <c r="N237" s="33">
        <v>163800</v>
      </c>
      <c r="O237" s="171"/>
    </row>
    <row r="238" spans="1:15" s="19" customFormat="1" ht="23.25" customHeight="1" x14ac:dyDescent="0.2">
      <c r="A238" s="29" t="s">
        <v>369</v>
      </c>
      <c r="B238" s="30" t="s">
        <v>442</v>
      </c>
      <c r="C238" s="30" t="s">
        <v>443</v>
      </c>
      <c r="D238" s="164"/>
      <c r="E238" s="164"/>
      <c r="F238" s="30" t="s">
        <v>805</v>
      </c>
      <c r="G238" s="30" t="s">
        <v>46</v>
      </c>
      <c r="H238" s="30" t="s">
        <v>47</v>
      </c>
      <c r="I238" s="31" t="s">
        <v>22</v>
      </c>
      <c r="J238" s="27" t="s">
        <v>445</v>
      </c>
      <c r="K238" s="31" t="s">
        <v>20</v>
      </c>
      <c r="L238" s="31" t="s">
        <v>67</v>
      </c>
      <c r="M238" s="32">
        <v>80</v>
      </c>
      <c r="N238" s="33">
        <v>150393.60000000001</v>
      </c>
      <c r="O238" s="171"/>
    </row>
    <row r="239" spans="1:15" s="19" customFormat="1" ht="32" hidden="1" x14ac:dyDescent="0.2">
      <c r="A239" s="29" t="s">
        <v>369</v>
      </c>
      <c r="B239" s="30" t="s">
        <v>447</v>
      </c>
      <c r="C239" s="30" t="s">
        <v>448</v>
      </c>
      <c r="D239" s="165" t="s">
        <v>449</v>
      </c>
      <c r="E239" s="165" t="str">
        <f>VLOOKUP(B239,Description!$A$2:$B$88,2,FALSE)</f>
        <v>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v>
      </c>
      <c r="F239" s="30" t="s">
        <v>804</v>
      </c>
      <c r="G239" s="30" t="s">
        <v>38</v>
      </c>
      <c r="H239" s="30" t="s">
        <v>39</v>
      </c>
      <c r="I239" s="31" t="s">
        <v>18</v>
      </c>
      <c r="J239" s="27" t="s">
        <v>450</v>
      </c>
      <c r="K239" s="31" t="s">
        <v>20</v>
      </c>
      <c r="L239" s="31" t="s">
        <v>67</v>
      </c>
      <c r="M239" s="32">
        <v>80</v>
      </c>
      <c r="N239" s="33">
        <v>240272.28</v>
      </c>
      <c r="O239" s="171">
        <f>SUMIF($C$3:$C$413,C239,$N$3:$N$413)</f>
        <v>931910.96000000008</v>
      </c>
    </row>
    <row r="240" spans="1:15" s="19" customFormat="1" ht="32" hidden="1" x14ac:dyDescent="0.2">
      <c r="A240" s="29" t="s">
        <v>369</v>
      </c>
      <c r="B240" s="30" t="s">
        <v>447</v>
      </c>
      <c r="C240" s="30" t="s">
        <v>448</v>
      </c>
      <c r="D240" s="166"/>
      <c r="E240" s="166"/>
      <c r="F240" s="30" t="s">
        <v>804</v>
      </c>
      <c r="G240" s="30" t="s">
        <v>38</v>
      </c>
      <c r="H240" s="30" t="s">
        <v>39</v>
      </c>
      <c r="I240" s="31" t="s">
        <v>22</v>
      </c>
      <c r="J240" s="27" t="s">
        <v>451</v>
      </c>
      <c r="K240" s="31" t="s">
        <v>24</v>
      </c>
      <c r="L240" s="31" t="s">
        <v>25</v>
      </c>
      <c r="M240" s="32">
        <v>85</v>
      </c>
      <c r="N240" s="33">
        <v>113479.98</v>
      </c>
      <c r="O240" s="171"/>
    </row>
    <row r="241" spans="1:15" s="19" customFormat="1" ht="32" hidden="1" x14ac:dyDescent="0.2">
      <c r="A241" s="29" t="s">
        <v>369</v>
      </c>
      <c r="B241" s="30" t="s">
        <v>447</v>
      </c>
      <c r="C241" s="30" t="s">
        <v>448</v>
      </c>
      <c r="D241" s="166"/>
      <c r="E241" s="166"/>
      <c r="F241" s="30" t="s">
        <v>804</v>
      </c>
      <c r="G241" s="30" t="s">
        <v>38</v>
      </c>
      <c r="H241" s="30" t="s">
        <v>39</v>
      </c>
      <c r="I241" s="31" t="s">
        <v>22</v>
      </c>
      <c r="J241" s="27" t="s">
        <v>129</v>
      </c>
      <c r="K241" s="31" t="s">
        <v>20</v>
      </c>
      <c r="L241" s="31" t="s">
        <v>67</v>
      </c>
      <c r="M241" s="32">
        <v>80</v>
      </c>
      <c r="N241" s="33">
        <v>154349.16</v>
      </c>
      <c r="O241" s="171"/>
    </row>
    <row r="242" spans="1:15" s="19" customFormat="1" ht="16" hidden="1" x14ac:dyDescent="0.2">
      <c r="A242" s="29" t="s">
        <v>369</v>
      </c>
      <c r="B242" s="30" t="s">
        <v>447</v>
      </c>
      <c r="C242" s="30" t="s">
        <v>448</v>
      </c>
      <c r="D242" s="166"/>
      <c r="E242" s="166"/>
      <c r="F242" s="30" t="s">
        <v>804</v>
      </c>
      <c r="G242" s="30" t="s">
        <v>38</v>
      </c>
      <c r="H242" s="30" t="s">
        <v>39</v>
      </c>
      <c r="I242" s="31" t="s">
        <v>22</v>
      </c>
      <c r="J242" s="27" t="s">
        <v>40</v>
      </c>
      <c r="K242" s="31" t="s">
        <v>24</v>
      </c>
      <c r="L242" s="31" t="s">
        <v>41</v>
      </c>
      <c r="M242" s="32">
        <v>85</v>
      </c>
      <c r="N242" s="33">
        <v>130886</v>
      </c>
      <c r="O242" s="171"/>
    </row>
    <row r="243" spans="1:15" s="19" customFormat="1" ht="32" hidden="1" x14ac:dyDescent="0.2">
      <c r="A243" s="29" t="s">
        <v>369</v>
      </c>
      <c r="B243" s="30" t="s">
        <v>447</v>
      </c>
      <c r="C243" s="30" t="s">
        <v>448</v>
      </c>
      <c r="D243" s="166"/>
      <c r="E243" s="166"/>
      <c r="F243" s="30" t="s">
        <v>804</v>
      </c>
      <c r="G243" s="30" t="s">
        <v>38</v>
      </c>
      <c r="H243" s="30" t="s">
        <v>39</v>
      </c>
      <c r="I243" s="31" t="s">
        <v>22</v>
      </c>
      <c r="J243" s="27" t="s">
        <v>452</v>
      </c>
      <c r="K243" s="31" t="s">
        <v>30</v>
      </c>
      <c r="L243" s="31" t="s">
        <v>31</v>
      </c>
      <c r="M243" s="32">
        <v>85</v>
      </c>
      <c r="N243" s="33">
        <v>156397.5</v>
      </c>
      <c r="O243" s="171"/>
    </row>
    <row r="244" spans="1:15" s="19" customFormat="1" ht="32" hidden="1" x14ac:dyDescent="0.2">
      <c r="A244" s="29" t="s">
        <v>369</v>
      </c>
      <c r="B244" s="30" t="s">
        <v>447</v>
      </c>
      <c r="C244" s="30" t="s">
        <v>448</v>
      </c>
      <c r="D244" s="167"/>
      <c r="E244" s="167"/>
      <c r="F244" s="30" t="s">
        <v>804</v>
      </c>
      <c r="G244" s="30" t="s">
        <v>38</v>
      </c>
      <c r="H244" s="30" t="s">
        <v>39</v>
      </c>
      <c r="I244" s="31" t="s">
        <v>22</v>
      </c>
      <c r="J244" s="27" t="s">
        <v>453</v>
      </c>
      <c r="K244" s="31" t="s">
        <v>20</v>
      </c>
      <c r="L244" s="31" t="s">
        <v>59</v>
      </c>
      <c r="M244" s="32">
        <v>80</v>
      </c>
      <c r="N244" s="33">
        <v>136526.04</v>
      </c>
      <c r="O244" s="171"/>
    </row>
    <row r="245" spans="1:15" s="19" customFormat="1" ht="16" hidden="1" x14ac:dyDescent="0.2">
      <c r="A245" s="29" t="s">
        <v>369</v>
      </c>
      <c r="B245" s="30" t="s">
        <v>456</v>
      </c>
      <c r="C245" s="30" t="s">
        <v>457</v>
      </c>
      <c r="D245" s="165" t="s">
        <v>458</v>
      </c>
      <c r="E245" s="165" t="str">
        <f>VLOOKUP(B245,Description!$A$2:$B$88,2,FALSE)</f>
        <v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v>
      </c>
      <c r="F245" s="30" t="s">
        <v>803</v>
      </c>
      <c r="G245" s="30" t="s">
        <v>36</v>
      </c>
      <c r="H245" s="30" t="s">
        <v>37</v>
      </c>
      <c r="I245" s="31" t="s">
        <v>18</v>
      </c>
      <c r="J245" s="27" t="s">
        <v>459</v>
      </c>
      <c r="K245" s="31" t="s">
        <v>24</v>
      </c>
      <c r="L245" s="31" t="s">
        <v>126</v>
      </c>
      <c r="M245" s="32">
        <v>85</v>
      </c>
      <c r="N245" s="33">
        <v>186435</v>
      </c>
      <c r="O245" s="171">
        <f>SUMIF($C$3:$C$413,C245,$N$3:$N$413)</f>
        <v>888358.75</v>
      </c>
    </row>
    <row r="246" spans="1:15" s="19" customFormat="1" ht="16" hidden="1" x14ac:dyDescent="0.2">
      <c r="A246" s="29" t="s">
        <v>369</v>
      </c>
      <c r="B246" s="30" t="s">
        <v>456</v>
      </c>
      <c r="C246" s="30" t="s">
        <v>457</v>
      </c>
      <c r="D246" s="166"/>
      <c r="E246" s="166"/>
      <c r="F246" s="30" t="s">
        <v>803</v>
      </c>
      <c r="G246" s="30" t="s">
        <v>36</v>
      </c>
      <c r="H246" s="30" t="s">
        <v>37</v>
      </c>
      <c r="I246" s="31" t="s">
        <v>22</v>
      </c>
      <c r="J246" s="27" t="s">
        <v>460</v>
      </c>
      <c r="K246" s="31" t="s">
        <v>20</v>
      </c>
      <c r="L246" s="31" t="s">
        <v>67</v>
      </c>
      <c r="M246" s="32">
        <v>80</v>
      </c>
      <c r="N246" s="33">
        <v>157500</v>
      </c>
      <c r="O246" s="171"/>
    </row>
    <row r="247" spans="1:15" s="19" customFormat="1" ht="16" hidden="1" x14ac:dyDescent="0.2">
      <c r="A247" s="29" t="s">
        <v>369</v>
      </c>
      <c r="B247" s="30" t="s">
        <v>456</v>
      </c>
      <c r="C247" s="30" t="s">
        <v>457</v>
      </c>
      <c r="D247" s="166"/>
      <c r="E247" s="166"/>
      <c r="F247" s="30" t="s">
        <v>803</v>
      </c>
      <c r="G247" s="30" t="s">
        <v>36</v>
      </c>
      <c r="H247" s="30" t="s">
        <v>37</v>
      </c>
      <c r="I247" s="31" t="s">
        <v>22</v>
      </c>
      <c r="J247" s="27" t="s">
        <v>56</v>
      </c>
      <c r="K247" s="31" t="s">
        <v>30</v>
      </c>
      <c r="L247" s="31" t="s">
        <v>31</v>
      </c>
      <c r="M247" s="32">
        <v>85</v>
      </c>
      <c r="N247" s="33">
        <v>169470</v>
      </c>
      <c r="O247" s="171"/>
    </row>
    <row r="248" spans="1:15" s="19" customFormat="1" ht="16" hidden="1" x14ac:dyDescent="0.2">
      <c r="A248" s="29" t="s">
        <v>369</v>
      </c>
      <c r="B248" s="30" t="s">
        <v>456</v>
      </c>
      <c r="C248" s="30" t="s">
        <v>457</v>
      </c>
      <c r="D248" s="166"/>
      <c r="E248" s="166"/>
      <c r="F248" s="30" t="s">
        <v>803</v>
      </c>
      <c r="G248" s="30" t="s">
        <v>36</v>
      </c>
      <c r="H248" s="30" t="s">
        <v>37</v>
      </c>
      <c r="I248" s="31" t="s">
        <v>22</v>
      </c>
      <c r="J248" s="27" t="s">
        <v>124</v>
      </c>
      <c r="K248" s="31" t="s">
        <v>24</v>
      </c>
      <c r="L248" s="31" t="s">
        <v>25</v>
      </c>
      <c r="M248" s="32">
        <v>85</v>
      </c>
      <c r="N248" s="33">
        <v>107100</v>
      </c>
      <c r="O248" s="171"/>
    </row>
    <row r="249" spans="1:15" s="19" customFormat="1" ht="16" hidden="1" x14ac:dyDescent="0.2">
      <c r="A249" s="29" t="s">
        <v>369</v>
      </c>
      <c r="B249" s="30" t="s">
        <v>456</v>
      </c>
      <c r="C249" s="30" t="s">
        <v>457</v>
      </c>
      <c r="D249" s="166"/>
      <c r="E249" s="166"/>
      <c r="F249" s="30" t="s">
        <v>803</v>
      </c>
      <c r="G249" s="30" t="s">
        <v>36</v>
      </c>
      <c r="H249" s="30" t="s">
        <v>37</v>
      </c>
      <c r="I249" s="31" t="s">
        <v>22</v>
      </c>
      <c r="J249" s="27" t="s">
        <v>461</v>
      </c>
      <c r="K249" s="31" t="s">
        <v>20</v>
      </c>
      <c r="L249" s="31" t="s">
        <v>67</v>
      </c>
      <c r="M249" s="32">
        <v>80</v>
      </c>
      <c r="N249" s="33">
        <v>114030</v>
      </c>
      <c r="O249" s="171"/>
    </row>
    <row r="250" spans="1:15" s="19" customFormat="1" ht="16" hidden="1" x14ac:dyDescent="0.2">
      <c r="A250" s="29" t="s">
        <v>369</v>
      </c>
      <c r="B250" s="30" t="s">
        <v>456</v>
      </c>
      <c r="C250" s="30" t="s">
        <v>457</v>
      </c>
      <c r="D250" s="167"/>
      <c r="E250" s="167"/>
      <c r="F250" s="30" t="s">
        <v>803</v>
      </c>
      <c r="G250" s="30" t="s">
        <v>36</v>
      </c>
      <c r="H250" s="30" t="s">
        <v>37</v>
      </c>
      <c r="I250" s="31" t="s">
        <v>22</v>
      </c>
      <c r="J250" s="27" t="s">
        <v>88</v>
      </c>
      <c r="K250" s="31" t="s">
        <v>20</v>
      </c>
      <c r="L250" s="31" t="s">
        <v>35</v>
      </c>
      <c r="M250" s="32">
        <v>80</v>
      </c>
      <c r="N250" s="33">
        <v>153823.75</v>
      </c>
      <c r="O250" s="171"/>
    </row>
    <row r="251" spans="1:15" s="19" customFormat="1" ht="32" x14ac:dyDescent="0.2">
      <c r="A251" s="29" t="s">
        <v>369</v>
      </c>
      <c r="B251" s="30" t="s">
        <v>462</v>
      </c>
      <c r="C251" s="30" t="s">
        <v>463</v>
      </c>
      <c r="D251" s="165" t="s">
        <v>464</v>
      </c>
      <c r="E251" s="165" t="str">
        <f>VLOOKUP(B251,Description!$A$2:$B$88,2,FALSE)</f>
        <v>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v>
      </c>
      <c r="F251" s="30" t="s">
        <v>805</v>
      </c>
      <c r="G251" s="30" t="s">
        <v>73</v>
      </c>
      <c r="H251" s="30" t="s">
        <v>74</v>
      </c>
      <c r="I251" s="31" t="s">
        <v>18</v>
      </c>
      <c r="J251" s="27" t="s">
        <v>129</v>
      </c>
      <c r="K251" s="31" t="s">
        <v>20</v>
      </c>
      <c r="L251" s="31" t="s">
        <v>67</v>
      </c>
      <c r="M251" s="32">
        <v>80</v>
      </c>
      <c r="N251" s="33">
        <v>343718.17</v>
      </c>
      <c r="O251" s="171">
        <f>SUMIF($C$3:$C$413,C251,$N$3:$N$413)</f>
        <v>1008082.77</v>
      </c>
    </row>
    <row r="252" spans="1:15" s="19" customFormat="1" ht="16" x14ac:dyDescent="0.2">
      <c r="A252" s="29" t="s">
        <v>369</v>
      </c>
      <c r="B252" s="30" t="s">
        <v>462</v>
      </c>
      <c r="C252" s="30" t="s">
        <v>463</v>
      </c>
      <c r="D252" s="166"/>
      <c r="E252" s="166"/>
      <c r="F252" s="30" t="s">
        <v>805</v>
      </c>
      <c r="G252" s="30" t="s">
        <v>73</v>
      </c>
      <c r="H252" s="30" t="s">
        <v>74</v>
      </c>
      <c r="I252" s="31" t="s">
        <v>22</v>
      </c>
      <c r="J252" s="27" t="s">
        <v>465</v>
      </c>
      <c r="K252" s="31" t="s">
        <v>20</v>
      </c>
      <c r="L252" s="31" t="s">
        <v>67</v>
      </c>
      <c r="M252" s="32">
        <v>80</v>
      </c>
      <c r="N252" s="33">
        <v>201797</v>
      </c>
      <c r="O252" s="171"/>
    </row>
    <row r="253" spans="1:15" s="19" customFormat="1" ht="28.5" customHeight="1" x14ac:dyDescent="0.2">
      <c r="A253" s="29" t="s">
        <v>369</v>
      </c>
      <c r="B253" s="30" t="s">
        <v>462</v>
      </c>
      <c r="C253" s="30" t="s">
        <v>463</v>
      </c>
      <c r="D253" s="166"/>
      <c r="E253" s="166"/>
      <c r="F253" s="30" t="s">
        <v>805</v>
      </c>
      <c r="G253" s="30" t="s">
        <v>73</v>
      </c>
      <c r="H253" s="30" t="s">
        <v>74</v>
      </c>
      <c r="I253" s="31" t="s">
        <v>22</v>
      </c>
      <c r="J253" s="27" t="s">
        <v>466</v>
      </c>
      <c r="K253" s="31" t="s">
        <v>30</v>
      </c>
      <c r="L253" s="31" t="s">
        <v>31</v>
      </c>
      <c r="M253" s="32">
        <v>85</v>
      </c>
      <c r="N253" s="33">
        <v>184116</v>
      </c>
      <c r="O253" s="171"/>
    </row>
    <row r="254" spans="1:15" s="19" customFormat="1" ht="48" x14ac:dyDescent="0.2">
      <c r="A254" s="29" t="s">
        <v>369</v>
      </c>
      <c r="B254" s="30" t="s">
        <v>462</v>
      </c>
      <c r="C254" s="30" t="s">
        <v>463</v>
      </c>
      <c r="D254" s="166"/>
      <c r="E254" s="166"/>
      <c r="F254" s="30" t="s">
        <v>805</v>
      </c>
      <c r="G254" s="30" t="s">
        <v>73</v>
      </c>
      <c r="H254" s="30" t="s">
        <v>74</v>
      </c>
      <c r="I254" s="31" t="s">
        <v>22</v>
      </c>
      <c r="J254" s="27" t="s">
        <v>467</v>
      </c>
      <c r="K254" s="31" t="s">
        <v>24</v>
      </c>
      <c r="L254" s="31" t="s">
        <v>25</v>
      </c>
      <c r="M254" s="32">
        <v>85</v>
      </c>
      <c r="N254" s="33">
        <v>63243.8</v>
      </c>
      <c r="O254" s="171"/>
    </row>
    <row r="255" spans="1:15" s="19" customFormat="1" ht="32" x14ac:dyDescent="0.2">
      <c r="A255" s="29" t="s">
        <v>369</v>
      </c>
      <c r="B255" s="30" t="s">
        <v>462</v>
      </c>
      <c r="C255" s="30" t="s">
        <v>463</v>
      </c>
      <c r="D255" s="166"/>
      <c r="E255" s="166"/>
      <c r="F255" s="30" t="s">
        <v>805</v>
      </c>
      <c r="G255" s="30" t="s">
        <v>73</v>
      </c>
      <c r="H255" s="30" t="s">
        <v>74</v>
      </c>
      <c r="I255" s="31" t="s">
        <v>22</v>
      </c>
      <c r="J255" s="27" t="s">
        <v>437</v>
      </c>
      <c r="K255" s="31" t="s">
        <v>24</v>
      </c>
      <c r="L255" s="31" t="s">
        <v>49</v>
      </c>
      <c r="M255" s="32">
        <v>85</v>
      </c>
      <c r="N255" s="33">
        <v>104327.8</v>
      </c>
      <c r="O255" s="171"/>
    </row>
    <row r="256" spans="1:15" s="19" customFormat="1" ht="16" x14ac:dyDescent="0.2">
      <c r="A256" s="29" t="s">
        <v>369</v>
      </c>
      <c r="B256" s="30" t="s">
        <v>462</v>
      </c>
      <c r="C256" s="30" t="s">
        <v>463</v>
      </c>
      <c r="D256" s="167"/>
      <c r="E256" s="167"/>
      <c r="F256" s="30" t="s">
        <v>805</v>
      </c>
      <c r="G256" s="30" t="s">
        <v>73</v>
      </c>
      <c r="H256" s="30" t="s">
        <v>74</v>
      </c>
      <c r="I256" s="31" t="s">
        <v>22</v>
      </c>
      <c r="J256" s="27" t="s">
        <v>468</v>
      </c>
      <c r="K256" s="31" t="s">
        <v>24</v>
      </c>
      <c r="L256" s="31" t="s">
        <v>25</v>
      </c>
      <c r="M256" s="32">
        <v>85</v>
      </c>
      <c r="N256" s="33">
        <v>110880</v>
      </c>
      <c r="O256" s="171"/>
    </row>
    <row r="257" spans="1:15" s="19" customFormat="1" ht="16" hidden="1" x14ac:dyDescent="0.2">
      <c r="A257" s="29" t="s">
        <v>369</v>
      </c>
      <c r="B257" s="30" t="s">
        <v>469</v>
      </c>
      <c r="C257" s="30" t="s">
        <v>470</v>
      </c>
      <c r="D257" s="162" t="s">
        <v>471</v>
      </c>
      <c r="E257" s="162" t="str">
        <f>VLOOKUP(B257,Description!$A$2:$B$88,2,FALSE)</f>
        <v>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v>
      </c>
      <c r="F257" s="30" t="s">
        <v>804</v>
      </c>
      <c r="G257" s="30" t="s">
        <v>38</v>
      </c>
      <c r="H257" s="30" t="s">
        <v>39</v>
      </c>
      <c r="I257" s="31" t="s">
        <v>18</v>
      </c>
      <c r="J257" s="27" t="s">
        <v>472</v>
      </c>
      <c r="K257" s="31" t="s">
        <v>20</v>
      </c>
      <c r="L257" s="31" t="s">
        <v>67</v>
      </c>
      <c r="M257" s="32">
        <v>80</v>
      </c>
      <c r="N257" s="33">
        <v>192570.9</v>
      </c>
      <c r="O257" s="171">
        <f>SUMIF($C$3:$C$413,C257,$N$3:$N$413)</f>
        <v>712058.3</v>
      </c>
    </row>
    <row r="258" spans="1:15" s="19" customFormat="1" ht="48" hidden="1" x14ac:dyDescent="0.2">
      <c r="A258" s="29" t="s">
        <v>369</v>
      </c>
      <c r="B258" s="30" t="s">
        <v>469</v>
      </c>
      <c r="C258" s="30" t="s">
        <v>470</v>
      </c>
      <c r="D258" s="163"/>
      <c r="E258" s="163"/>
      <c r="F258" s="30" t="s">
        <v>804</v>
      </c>
      <c r="G258" s="30" t="s">
        <v>38</v>
      </c>
      <c r="H258" s="30" t="s">
        <v>39</v>
      </c>
      <c r="I258" s="31" t="s">
        <v>22</v>
      </c>
      <c r="J258" s="27" t="s">
        <v>473</v>
      </c>
      <c r="K258" s="31" t="s">
        <v>20</v>
      </c>
      <c r="L258" s="31" t="s">
        <v>67</v>
      </c>
      <c r="M258" s="32">
        <v>80</v>
      </c>
      <c r="N258" s="33">
        <v>95986.8</v>
      </c>
      <c r="O258" s="171"/>
    </row>
    <row r="259" spans="1:15" s="19" customFormat="1" ht="64" hidden="1" x14ac:dyDescent="0.2">
      <c r="A259" s="29" t="s">
        <v>369</v>
      </c>
      <c r="B259" s="30" t="s">
        <v>469</v>
      </c>
      <c r="C259" s="30" t="s">
        <v>470</v>
      </c>
      <c r="D259" s="163"/>
      <c r="E259" s="163"/>
      <c r="F259" s="30" t="s">
        <v>804</v>
      </c>
      <c r="G259" s="30" t="s">
        <v>38</v>
      </c>
      <c r="H259" s="30" t="s">
        <v>39</v>
      </c>
      <c r="I259" s="31" t="s">
        <v>22</v>
      </c>
      <c r="J259" s="27" t="s">
        <v>474</v>
      </c>
      <c r="K259" s="31" t="s">
        <v>20</v>
      </c>
      <c r="L259" s="31" t="s">
        <v>35</v>
      </c>
      <c r="M259" s="32">
        <v>80</v>
      </c>
      <c r="N259" s="33">
        <v>71736.600000000006</v>
      </c>
      <c r="O259" s="171"/>
    </row>
    <row r="260" spans="1:15" s="19" customFormat="1" ht="16" hidden="1" x14ac:dyDescent="0.2">
      <c r="A260" s="29" t="s">
        <v>369</v>
      </c>
      <c r="B260" s="30" t="s">
        <v>469</v>
      </c>
      <c r="C260" s="30" t="s">
        <v>470</v>
      </c>
      <c r="D260" s="163"/>
      <c r="E260" s="163"/>
      <c r="F260" s="30" t="s">
        <v>804</v>
      </c>
      <c r="G260" s="30" t="s">
        <v>38</v>
      </c>
      <c r="H260" s="30" t="s">
        <v>39</v>
      </c>
      <c r="I260" s="31" t="s">
        <v>22</v>
      </c>
      <c r="J260" s="27" t="s">
        <v>475</v>
      </c>
      <c r="K260" s="31" t="s">
        <v>24</v>
      </c>
      <c r="L260" s="31" t="s">
        <v>25</v>
      </c>
      <c r="M260" s="32">
        <v>85</v>
      </c>
      <c r="N260" s="33">
        <v>175520</v>
      </c>
      <c r="O260" s="171"/>
    </row>
    <row r="261" spans="1:15" s="19" customFormat="1" ht="32" hidden="1" x14ac:dyDescent="0.2">
      <c r="A261" s="29" t="s">
        <v>369</v>
      </c>
      <c r="B261" s="30" t="s">
        <v>469</v>
      </c>
      <c r="C261" s="30" t="s">
        <v>470</v>
      </c>
      <c r="D261" s="164"/>
      <c r="E261" s="164"/>
      <c r="F261" s="30" t="s">
        <v>804</v>
      </c>
      <c r="G261" s="30" t="s">
        <v>38</v>
      </c>
      <c r="H261" s="30" t="s">
        <v>39</v>
      </c>
      <c r="I261" s="31" t="s">
        <v>22</v>
      </c>
      <c r="J261" s="27" t="s">
        <v>476</v>
      </c>
      <c r="K261" s="31" t="s">
        <v>30</v>
      </c>
      <c r="L261" s="31" t="s">
        <v>31</v>
      </c>
      <c r="M261" s="32">
        <v>85</v>
      </c>
      <c r="N261" s="33">
        <v>176244</v>
      </c>
      <c r="O261" s="171"/>
    </row>
    <row r="262" spans="1:15" s="19" customFormat="1" ht="16" hidden="1" x14ac:dyDescent="0.2">
      <c r="A262" s="29" t="s">
        <v>369</v>
      </c>
      <c r="B262" s="30" t="s">
        <v>477</v>
      </c>
      <c r="C262" s="30" t="s">
        <v>478</v>
      </c>
      <c r="D262" s="162" t="s">
        <v>479</v>
      </c>
      <c r="E262" s="162" t="str">
        <f>VLOOKUP(B262,Description!$A$2:$B$88,2,FALSE)</f>
        <v>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v>
      </c>
      <c r="F262" s="30" t="s">
        <v>802</v>
      </c>
      <c r="G262" s="30" t="s">
        <v>54</v>
      </c>
      <c r="H262" s="30" t="s">
        <v>55</v>
      </c>
      <c r="I262" s="31" t="s">
        <v>18</v>
      </c>
      <c r="J262" s="27" t="s">
        <v>455</v>
      </c>
      <c r="K262" s="31" t="s">
        <v>20</v>
      </c>
      <c r="L262" s="31" t="s">
        <v>67</v>
      </c>
      <c r="M262" s="32">
        <v>80</v>
      </c>
      <c r="N262" s="33">
        <v>249803.1</v>
      </c>
      <c r="O262" s="171">
        <f>SUMIF($C$3:$C$413,C262,$N$3:$N$413)</f>
        <v>919554.89999999991</v>
      </c>
    </row>
    <row r="263" spans="1:15" s="19" customFormat="1" ht="16" hidden="1" x14ac:dyDescent="0.2">
      <c r="A263" s="29" t="s">
        <v>369</v>
      </c>
      <c r="B263" s="30" t="s">
        <v>477</v>
      </c>
      <c r="C263" s="30" t="s">
        <v>478</v>
      </c>
      <c r="D263" s="163" t="s">
        <v>479</v>
      </c>
      <c r="E263" s="163"/>
      <c r="F263" s="30" t="s">
        <v>802</v>
      </c>
      <c r="G263" s="30" t="s">
        <v>54</v>
      </c>
      <c r="H263" s="30" t="s">
        <v>55</v>
      </c>
      <c r="I263" s="31" t="s">
        <v>22</v>
      </c>
      <c r="J263" s="27" t="s">
        <v>385</v>
      </c>
      <c r="K263" s="31" t="s">
        <v>24</v>
      </c>
      <c r="L263" s="31" t="s">
        <v>123</v>
      </c>
      <c r="M263" s="32">
        <v>85</v>
      </c>
      <c r="N263" s="33">
        <v>231840</v>
      </c>
      <c r="O263" s="171"/>
    </row>
    <row r="264" spans="1:15" s="19" customFormat="1" ht="16" hidden="1" x14ac:dyDescent="0.2">
      <c r="A264" s="29" t="s">
        <v>369</v>
      </c>
      <c r="B264" s="30" t="s">
        <v>477</v>
      </c>
      <c r="C264" s="30" t="s">
        <v>478</v>
      </c>
      <c r="D264" s="163" t="s">
        <v>479</v>
      </c>
      <c r="E264" s="163"/>
      <c r="F264" s="30" t="s">
        <v>802</v>
      </c>
      <c r="G264" s="30" t="s">
        <v>54</v>
      </c>
      <c r="H264" s="30" t="s">
        <v>55</v>
      </c>
      <c r="I264" s="31" t="s">
        <v>22</v>
      </c>
      <c r="J264" s="27" t="s">
        <v>480</v>
      </c>
      <c r="K264" s="31" t="s">
        <v>20</v>
      </c>
      <c r="L264" s="31" t="s">
        <v>35</v>
      </c>
      <c r="M264" s="32">
        <v>80</v>
      </c>
      <c r="N264" s="33">
        <v>218167.8</v>
      </c>
      <c r="O264" s="171"/>
    </row>
    <row r="265" spans="1:15" s="19" customFormat="1" ht="16" hidden="1" x14ac:dyDescent="0.2">
      <c r="A265" s="29" t="s">
        <v>369</v>
      </c>
      <c r="B265" s="30" t="s">
        <v>477</v>
      </c>
      <c r="C265" s="30" t="s">
        <v>478</v>
      </c>
      <c r="D265" s="164" t="s">
        <v>479</v>
      </c>
      <c r="E265" s="164"/>
      <c r="F265" s="30" t="s">
        <v>802</v>
      </c>
      <c r="G265" s="30" t="s">
        <v>54</v>
      </c>
      <c r="H265" s="30" t="s">
        <v>55</v>
      </c>
      <c r="I265" s="31" t="s">
        <v>22</v>
      </c>
      <c r="J265" s="27" t="s">
        <v>272</v>
      </c>
      <c r="K265" s="31" t="s">
        <v>30</v>
      </c>
      <c r="L265" s="31" t="s">
        <v>31</v>
      </c>
      <c r="M265" s="32">
        <v>85</v>
      </c>
      <c r="N265" s="33">
        <v>219744</v>
      </c>
      <c r="O265" s="171"/>
    </row>
    <row r="266" spans="1:15" s="19" customFormat="1" ht="25.5" hidden="1" customHeight="1" x14ac:dyDescent="0.2">
      <c r="A266" s="29" t="s">
        <v>369</v>
      </c>
      <c r="B266" s="30" t="s">
        <v>481</v>
      </c>
      <c r="C266" s="30" t="s">
        <v>482</v>
      </c>
      <c r="D266" s="162" t="s">
        <v>483</v>
      </c>
      <c r="E266" s="162" t="str">
        <f>VLOOKUP(B266,Description!$A$2:$B$88,2,FALSE)</f>
        <v>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v>
      </c>
      <c r="F266" s="30" t="s">
        <v>803</v>
      </c>
      <c r="G266" s="30" t="s">
        <v>36</v>
      </c>
      <c r="H266" s="30" t="s">
        <v>37</v>
      </c>
      <c r="I266" s="31" t="s">
        <v>18</v>
      </c>
      <c r="J266" s="27" t="s">
        <v>484</v>
      </c>
      <c r="K266" s="31" t="s">
        <v>30</v>
      </c>
      <c r="L266" s="31" t="s">
        <v>31</v>
      </c>
      <c r="M266" s="32">
        <v>85</v>
      </c>
      <c r="N266" s="33">
        <v>144823</v>
      </c>
      <c r="O266" s="171">
        <f>SUMIF($C$3:$C$413,C266,$N$3:$N$413)</f>
        <v>621974</v>
      </c>
    </row>
    <row r="267" spans="1:15" s="19" customFormat="1" ht="18" hidden="1" customHeight="1" x14ac:dyDescent="0.2">
      <c r="A267" s="29" t="s">
        <v>369</v>
      </c>
      <c r="B267" s="30" t="s">
        <v>481</v>
      </c>
      <c r="C267" s="30" t="s">
        <v>482</v>
      </c>
      <c r="D267" s="163" t="s">
        <v>483</v>
      </c>
      <c r="E267" s="163"/>
      <c r="F267" s="30" t="s">
        <v>803</v>
      </c>
      <c r="G267" s="30" t="s">
        <v>36</v>
      </c>
      <c r="H267" s="30" t="s">
        <v>37</v>
      </c>
      <c r="I267" s="31" t="s">
        <v>22</v>
      </c>
      <c r="J267" s="27" t="s">
        <v>485</v>
      </c>
      <c r="K267" s="31" t="s">
        <v>30</v>
      </c>
      <c r="L267" s="31" t="s">
        <v>31</v>
      </c>
      <c r="M267" s="32">
        <v>85</v>
      </c>
      <c r="N267" s="33">
        <v>98352.5</v>
      </c>
      <c r="O267" s="171"/>
    </row>
    <row r="268" spans="1:15" s="19" customFormat="1" ht="32" hidden="1" x14ac:dyDescent="0.2">
      <c r="A268" s="29" t="s">
        <v>369</v>
      </c>
      <c r="B268" s="30" t="s">
        <v>481</v>
      </c>
      <c r="C268" s="30" t="s">
        <v>482</v>
      </c>
      <c r="D268" s="163" t="s">
        <v>483</v>
      </c>
      <c r="E268" s="163"/>
      <c r="F268" s="30" t="s">
        <v>803</v>
      </c>
      <c r="G268" s="30" t="s">
        <v>36</v>
      </c>
      <c r="H268" s="30" t="s">
        <v>37</v>
      </c>
      <c r="I268" s="31" t="s">
        <v>22</v>
      </c>
      <c r="J268" s="27" t="s">
        <v>486</v>
      </c>
      <c r="K268" s="31" t="s">
        <v>24</v>
      </c>
      <c r="L268" s="31" t="s">
        <v>41</v>
      </c>
      <c r="M268" s="32">
        <v>85</v>
      </c>
      <c r="N268" s="33">
        <v>118510</v>
      </c>
      <c r="O268" s="171"/>
    </row>
    <row r="269" spans="1:15" s="19" customFormat="1" ht="32" hidden="1" x14ac:dyDescent="0.2">
      <c r="A269" s="29" t="s">
        <v>369</v>
      </c>
      <c r="B269" s="30" t="s">
        <v>481</v>
      </c>
      <c r="C269" s="30" t="s">
        <v>482</v>
      </c>
      <c r="D269" s="163" t="s">
        <v>483</v>
      </c>
      <c r="E269" s="163"/>
      <c r="F269" s="30" t="s">
        <v>803</v>
      </c>
      <c r="G269" s="30" t="s">
        <v>36</v>
      </c>
      <c r="H269" s="30" t="s">
        <v>37</v>
      </c>
      <c r="I269" s="31" t="s">
        <v>22</v>
      </c>
      <c r="J269" s="27" t="s">
        <v>487</v>
      </c>
      <c r="K269" s="31" t="s">
        <v>20</v>
      </c>
      <c r="L269" s="31" t="s">
        <v>67</v>
      </c>
      <c r="M269" s="32">
        <v>80</v>
      </c>
      <c r="N269" s="33">
        <v>144765.4</v>
      </c>
      <c r="O269" s="171"/>
    </row>
    <row r="270" spans="1:15" s="19" customFormat="1" ht="16" hidden="1" x14ac:dyDescent="0.2">
      <c r="A270" s="29" t="s">
        <v>369</v>
      </c>
      <c r="B270" s="30" t="s">
        <v>481</v>
      </c>
      <c r="C270" s="30" t="s">
        <v>482</v>
      </c>
      <c r="D270" s="164" t="s">
        <v>483</v>
      </c>
      <c r="E270" s="164"/>
      <c r="F270" s="30" t="s">
        <v>803</v>
      </c>
      <c r="G270" s="30" t="s">
        <v>36</v>
      </c>
      <c r="H270" s="30" t="s">
        <v>37</v>
      </c>
      <c r="I270" s="31" t="s">
        <v>22</v>
      </c>
      <c r="J270" s="27" t="s">
        <v>488</v>
      </c>
      <c r="K270" s="31" t="s">
        <v>20</v>
      </c>
      <c r="L270" s="31" t="s">
        <v>35</v>
      </c>
      <c r="M270" s="32">
        <v>80</v>
      </c>
      <c r="N270" s="33">
        <v>115523.1</v>
      </c>
      <c r="O270" s="171"/>
    </row>
    <row r="271" spans="1:15" s="19" customFormat="1" ht="21" hidden="1" customHeight="1" x14ac:dyDescent="0.2">
      <c r="A271" s="29" t="s">
        <v>369</v>
      </c>
      <c r="B271" s="30" t="s">
        <v>489</v>
      </c>
      <c r="C271" s="30" t="s">
        <v>490</v>
      </c>
      <c r="D271" s="162" t="s">
        <v>491</v>
      </c>
      <c r="E271" s="162" t="str">
        <f>VLOOKUP(B271,Description!$A$2:$B$88,2,FALSE)</f>
        <v>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v>
      </c>
      <c r="F271" s="30" t="s">
        <v>803</v>
      </c>
      <c r="G271" s="30" t="s">
        <v>36</v>
      </c>
      <c r="H271" s="30" t="s">
        <v>37</v>
      </c>
      <c r="I271" s="31" t="s">
        <v>18</v>
      </c>
      <c r="J271" s="27" t="s">
        <v>492</v>
      </c>
      <c r="K271" s="31" t="s">
        <v>24</v>
      </c>
      <c r="L271" s="31" t="s">
        <v>25</v>
      </c>
      <c r="M271" s="32">
        <v>85</v>
      </c>
      <c r="N271" s="33">
        <v>235770.3</v>
      </c>
      <c r="O271" s="171">
        <f>SUMIF($C$3:$C$413,C271,$N$3:$N$413)</f>
        <v>963873.89999999991</v>
      </c>
    </row>
    <row r="272" spans="1:15" s="19" customFormat="1" ht="19.5" hidden="1" customHeight="1" x14ac:dyDescent="0.2">
      <c r="A272" s="29" t="s">
        <v>369</v>
      </c>
      <c r="B272" s="30" t="s">
        <v>489</v>
      </c>
      <c r="C272" s="30" t="s">
        <v>490</v>
      </c>
      <c r="D272" s="163" t="s">
        <v>491</v>
      </c>
      <c r="E272" s="163"/>
      <c r="F272" s="30" t="s">
        <v>803</v>
      </c>
      <c r="G272" s="30" t="s">
        <v>36</v>
      </c>
      <c r="H272" s="30" t="s">
        <v>37</v>
      </c>
      <c r="I272" s="31" t="s">
        <v>22</v>
      </c>
      <c r="J272" s="27" t="s">
        <v>493</v>
      </c>
      <c r="K272" s="31" t="s">
        <v>24</v>
      </c>
      <c r="L272" s="31" t="s">
        <v>25</v>
      </c>
      <c r="M272" s="32">
        <v>85</v>
      </c>
      <c r="N272" s="33">
        <v>103950</v>
      </c>
      <c r="O272" s="171"/>
    </row>
    <row r="273" spans="1:15" s="19" customFormat="1" ht="21.75" hidden="1" customHeight="1" x14ac:dyDescent="0.2">
      <c r="A273" s="29" t="s">
        <v>369</v>
      </c>
      <c r="B273" s="30" t="s">
        <v>489</v>
      </c>
      <c r="C273" s="30" t="s">
        <v>490</v>
      </c>
      <c r="D273" s="163" t="s">
        <v>491</v>
      </c>
      <c r="E273" s="163"/>
      <c r="F273" s="30" t="s">
        <v>803</v>
      </c>
      <c r="G273" s="30" t="s">
        <v>36</v>
      </c>
      <c r="H273" s="30" t="s">
        <v>37</v>
      </c>
      <c r="I273" s="31" t="s">
        <v>22</v>
      </c>
      <c r="J273" s="27" t="s">
        <v>376</v>
      </c>
      <c r="K273" s="31" t="s">
        <v>30</v>
      </c>
      <c r="L273" s="31" t="s">
        <v>31</v>
      </c>
      <c r="M273" s="32">
        <v>85</v>
      </c>
      <c r="N273" s="33">
        <v>206161.2</v>
      </c>
      <c r="O273" s="171"/>
    </row>
    <row r="274" spans="1:15" s="19" customFormat="1" ht="32" hidden="1" x14ac:dyDescent="0.2">
      <c r="A274" s="29" t="s">
        <v>369</v>
      </c>
      <c r="B274" s="30" t="s">
        <v>489</v>
      </c>
      <c r="C274" s="30" t="s">
        <v>490</v>
      </c>
      <c r="D274" s="163" t="s">
        <v>491</v>
      </c>
      <c r="E274" s="163"/>
      <c r="F274" s="30" t="s">
        <v>803</v>
      </c>
      <c r="G274" s="30" t="s">
        <v>36</v>
      </c>
      <c r="H274" s="30" t="s">
        <v>37</v>
      </c>
      <c r="I274" s="31" t="s">
        <v>22</v>
      </c>
      <c r="J274" s="27" t="s">
        <v>494</v>
      </c>
      <c r="K274" s="31" t="s">
        <v>20</v>
      </c>
      <c r="L274" s="31" t="s">
        <v>35</v>
      </c>
      <c r="M274" s="32">
        <v>80</v>
      </c>
      <c r="N274" s="33">
        <v>162691.20000000001</v>
      </c>
      <c r="O274" s="171"/>
    </row>
    <row r="275" spans="1:15" s="19" customFormat="1" ht="32" hidden="1" x14ac:dyDescent="0.2">
      <c r="A275" s="29" t="s">
        <v>369</v>
      </c>
      <c r="B275" s="30" t="s">
        <v>489</v>
      </c>
      <c r="C275" s="30" t="s">
        <v>490</v>
      </c>
      <c r="D275" s="164" t="s">
        <v>491</v>
      </c>
      <c r="E275" s="164"/>
      <c r="F275" s="30" t="s">
        <v>803</v>
      </c>
      <c r="G275" s="30" t="s">
        <v>36</v>
      </c>
      <c r="H275" s="30" t="s">
        <v>37</v>
      </c>
      <c r="I275" s="31" t="s">
        <v>22</v>
      </c>
      <c r="J275" s="27" t="s">
        <v>495</v>
      </c>
      <c r="K275" s="31" t="s">
        <v>20</v>
      </c>
      <c r="L275" s="31" t="s">
        <v>21</v>
      </c>
      <c r="M275" s="32">
        <v>80</v>
      </c>
      <c r="N275" s="33">
        <v>255301.2</v>
      </c>
      <c r="O275" s="171"/>
    </row>
    <row r="276" spans="1:15" s="19" customFormat="1" ht="16" x14ac:dyDescent="0.2">
      <c r="A276" s="29" t="s">
        <v>369</v>
      </c>
      <c r="B276" s="30" t="s">
        <v>496</v>
      </c>
      <c r="C276" s="30" t="s">
        <v>497</v>
      </c>
      <c r="D276" s="162" t="s">
        <v>498</v>
      </c>
      <c r="E276" s="162" t="str">
        <f>VLOOKUP(B276,Description!$A$2:$B$88,2,FALSE)</f>
        <v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v>
      </c>
      <c r="F276" s="30" t="s">
        <v>805</v>
      </c>
      <c r="G276" s="30" t="s">
        <v>46</v>
      </c>
      <c r="H276" s="30" t="s">
        <v>47</v>
      </c>
      <c r="I276" s="31" t="s">
        <v>18</v>
      </c>
      <c r="J276" s="27" t="s">
        <v>215</v>
      </c>
      <c r="K276" s="31" t="s">
        <v>20</v>
      </c>
      <c r="L276" s="31" t="s">
        <v>50</v>
      </c>
      <c r="M276" s="32">
        <v>80</v>
      </c>
      <c r="N276" s="33">
        <v>282028.2</v>
      </c>
      <c r="O276" s="171">
        <f>SUMIF($C$3:$C$413,C276,$N$3:$N$413)</f>
        <v>971250.14999999991</v>
      </c>
    </row>
    <row r="277" spans="1:15" s="19" customFormat="1" ht="16" x14ac:dyDescent="0.2">
      <c r="A277" s="29" t="s">
        <v>369</v>
      </c>
      <c r="B277" s="30" t="s">
        <v>496</v>
      </c>
      <c r="C277" s="30" t="s">
        <v>497</v>
      </c>
      <c r="D277" s="163"/>
      <c r="E277" s="163"/>
      <c r="F277" s="30" t="s">
        <v>805</v>
      </c>
      <c r="G277" s="30" t="s">
        <v>46</v>
      </c>
      <c r="H277" s="30" t="s">
        <v>47</v>
      </c>
      <c r="I277" s="31" t="s">
        <v>22</v>
      </c>
      <c r="J277" s="27" t="s">
        <v>322</v>
      </c>
      <c r="K277" s="31" t="s">
        <v>20</v>
      </c>
      <c r="L277" s="31" t="s">
        <v>35</v>
      </c>
      <c r="M277" s="32">
        <v>80</v>
      </c>
      <c r="N277" s="33">
        <v>197568</v>
      </c>
      <c r="O277" s="171"/>
    </row>
    <row r="278" spans="1:15" s="19" customFormat="1" ht="16" x14ac:dyDescent="0.2">
      <c r="A278" s="29" t="s">
        <v>369</v>
      </c>
      <c r="B278" s="30" t="s">
        <v>496</v>
      </c>
      <c r="C278" s="30" t="s">
        <v>497</v>
      </c>
      <c r="D278" s="163"/>
      <c r="E278" s="163"/>
      <c r="F278" s="30" t="s">
        <v>805</v>
      </c>
      <c r="G278" s="30" t="s">
        <v>46</v>
      </c>
      <c r="H278" s="30" t="s">
        <v>47</v>
      </c>
      <c r="I278" s="31" t="s">
        <v>22</v>
      </c>
      <c r="J278" s="27" t="s">
        <v>499</v>
      </c>
      <c r="K278" s="31" t="s">
        <v>24</v>
      </c>
      <c r="L278" s="31" t="s">
        <v>86</v>
      </c>
      <c r="M278" s="32">
        <v>85</v>
      </c>
      <c r="N278" s="33">
        <v>184090</v>
      </c>
      <c r="O278" s="171"/>
    </row>
    <row r="279" spans="1:15" s="19" customFormat="1" ht="16" x14ac:dyDescent="0.2">
      <c r="A279" s="29" t="s">
        <v>369</v>
      </c>
      <c r="B279" s="30" t="s">
        <v>496</v>
      </c>
      <c r="C279" s="30" t="s">
        <v>497</v>
      </c>
      <c r="D279" s="163"/>
      <c r="E279" s="163"/>
      <c r="F279" s="30" t="s">
        <v>805</v>
      </c>
      <c r="G279" s="30" t="s">
        <v>46</v>
      </c>
      <c r="H279" s="30" t="s">
        <v>47</v>
      </c>
      <c r="I279" s="31" t="s">
        <v>22</v>
      </c>
      <c r="J279" s="27" t="s">
        <v>92</v>
      </c>
      <c r="K279" s="31" t="s">
        <v>30</v>
      </c>
      <c r="L279" s="31" t="s">
        <v>31</v>
      </c>
      <c r="M279" s="32">
        <v>85</v>
      </c>
      <c r="N279" s="33">
        <v>186918.95</v>
      </c>
      <c r="O279" s="171"/>
    </row>
    <row r="280" spans="1:15" s="19" customFormat="1" ht="32" x14ac:dyDescent="0.2">
      <c r="A280" s="29" t="s">
        <v>369</v>
      </c>
      <c r="B280" s="30" t="s">
        <v>496</v>
      </c>
      <c r="C280" s="30" t="s">
        <v>497</v>
      </c>
      <c r="D280" s="164"/>
      <c r="E280" s="164"/>
      <c r="F280" s="30" t="s">
        <v>805</v>
      </c>
      <c r="G280" s="30" t="s">
        <v>46</v>
      </c>
      <c r="H280" s="30" t="s">
        <v>47</v>
      </c>
      <c r="I280" s="31" t="s">
        <v>22</v>
      </c>
      <c r="J280" s="27" t="s">
        <v>500</v>
      </c>
      <c r="K280" s="31" t="s">
        <v>30</v>
      </c>
      <c r="L280" s="31" t="s">
        <v>31</v>
      </c>
      <c r="M280" s="32">
        <v>85</v>
      </c>
      <c r="N280" s="33">
        <v>120645</v>
      </c>
      <c r="O280" s="171"/>
    </row>
    <row r="281" spans="1:15" s="19" customFormat="1" ht="15" hidden="1" customHeight="1" x14ac:dyDescent="0.2">
      <c r="A281" s="29" t="s">
        <v>369</v>
      </c>
      <c r="B281" s="30" t="s">
        <v>501</v>
      </c>
      <c r="C281" s="30" t="s">
        <v>502</v>
      </c>
      <c r="D281" s="165" t="s">
        <v>503</v>
      </c>
      <c r="E281" s="165" t="str">
        <f>VLOOKUP(B281,Description!$A$2:$B$88,2,FALSE)</f>
        <v>The HEVON project addresses the common challenges faced by the South Adriatic olive oil sector,
encouraging innovation and promoting the High Quality Extra Virgin Olive Oil Network (HEVON) to
ensure sustainable economic growth.</v>
      </c>
      <c r="F281" s="30" t="s">
        <v>804</v>
      </c>
      <c r="G281" s="30" t="s">
        <v>38</v>
      </c>
      <c r="H281" s="30" t="s">
        <v>39</v>
      </c>
      <c r="I281" s="31" t="s">
        <v>18</v>
      </c>
      <c r="J281" s="27" t="s">
        <v>504</v>
      </c>
      <c r="K281" s="31" t="s">
        <v>20</v>
      </c>
      <c r="L281" s="31" t="s">
        <v>35</v>
      </c>
      <c r="M281" s="32">
        <v>80</v>
      </c>
      <c r="N281" s="33">
        <v>232350.9</v>
      </c>
      <c r="O281" s="171">
        <f>SUMIF($C$3:$C$413,C281,$N$3:$N$413)</f>
        <v>920700.96</v>
      </c>
    </row>
    <row r="282" spans="1:15" s="19" customFormat="1" ht="32" hidden="1" x14ac:dyDescent="0.2">
      <c r="A282" s="29" t="s">
        <v>369</v>
      </c>
      <c r="B282" s="30" t="s">
        <v>501</v>
      </c>
      <c r="C282" s="30" t="s">
        <v>502</v>
      </c>
      <c r="D282" s="166" t="s">
        <v>503</v>
      </c>
      <c r="E282" s="166"/>
      <c r="F282" s="30" t="s">
        <v>804</v>
      </c>
      <c r="G282" s="30" t="s">
        <v>38</v>
      </c>
      <c r="H282" s="30" t="s">
        <v>39</v>
      </c>
      <c r="I282" s="31" t="s">
        <v>22</v>
      </c>
      <c r="J282" s="27" t="s">
        <v>71</v>
      </c>
      <c r="K282" s="31" t="s">
        <v>20</v>
      </c>
      <c r="L282" s="31" t="s">
        <v>67</v>
      </c>
      <c r="M282" s="32">
        <v>80</v>
      </c>
      <c r="N282" s="33">
        <v>164563.74</v>
      </c>
      <c r="O282" s="171"/>
    </row>
    <row r="283" spans="1:15" s="19" customFormat="1" ht="112" hidden="1" x14ac:dyDescent="0.2">
      <c r="A283" s="29" t="s">
        <v>369</v>
      </c>
      <c r="B283" s="30" t="s">
        <v>501</v>
      </c>
      <c r="C283" s="30" t="s">
        <v>502</v>
      </c>
      <c r="D283" s="166" t="s">
        <v>503</v>
      </c>
      <c r="E283" s="166"/>
      <c r="F283" s="30" t="s">
        <v>804</v>
      </c>
      <c r="G283" s="30" t="s">
        <v>38</v>
      </c>
      <c r="H283" s="30" t="s">
        <v>39</v>
      </c>
      <c r="I283" s="31" t="s">
        <v>22</v>
      </c>
      <c r="J283" s="27" t="s">
        <v>505</v>
      </c>
      <c r="K283" s="31" t="s">
        <v>30</v>
      </c>
      <c r="L283" s="31" t="s">
        <v>31</v>
      </c>
      <c r="M283" s="32">
        <v>85</v>
      </c>
      <c r="N283" s="33">
        <v>129780</v>
      </c>
      <c r="O283" s="171"/>
    </row>
    <row r="284" spans="1:15" s="19" customFormat="1" ht="32" hidden="1" x14ac:dyDescent="0.2">
      <c r="A284" s="29" t="s">
        <v>369</v>
      </c>
      <c r="B284" s="30" t="s">
        <v>501</v>
      </c>
      <c r="C284" s="30" t="s">
        <v>502</v>
      </c>
      <c r="D284" s="166" t="s">
        <v>503</v>
      </c>
      <c r="E284" s="166"/>
      <c r="F284" s="30" t="s">
        <v>804</v>
      </c>
      <c r="G284" s="30" t="s">
        <v>38</v>
      </c>
      <c r="H284" s="30" t="s">
        <v>39</v>
      </c>
      <c r="I284" s="31" t="s">
        <v>22</v>
      </c>
      <c r="J284" s="27" t="s">
        <v>439</v>
      </c>
      <c r="K284" s="31" t="s">
        <v>24</v>
      </c>
      <c r="L284" s="31" t="s">
        <v>86</v>
      </c>
      <c r="M284" s="32">
        <v>85</v>
      </c>
      <c r="N284" s="33">
        <v>149565</v>
      </c>
      <c r="O284" s="171"/>
    </row>
    <row r="285" spans="1:15" s="19" customFormat="1" ht="32" hidden="1" x14ac:dyDescent="0.2">
      <c r="A285" s="29" t="s">
        <v>369</v>
      </c>
      <c r="B285" s="30" t="s">
        <v>501</v>
      </c>
      <c r="C285" s="30" t="s">
        <v>502</v>
      </c>
      <c r="D285" s="166" t="s">
        <v>503</v>
      </c>
      <c r="E285" s="166"/>
      <c r="F285" s="30" t="s">
        <v>804</v>
      </c>
      <c r="G285" s="30" t="s">
        <v>38</v>
      </c>
      <c r="H285" s="30" t="s">
        <v>39</v>
      </c>
      <c r="I285" s="31" t="s">
        <v>22</v>
      </c>
      <c r="J285" s="27" t="s">
        <v>130</v>
      </c>
      <c r="K285" s="31" t="s">
        <v>20</v>
      </c>
      <c r="L285" s="31" t="s">
        <v>35</v>
      </c>
      <c r="M285" s="32">
        <v>80</v>
      </c>
      <c r="N285" s="33">
        <v>114409.32</v>
      </c>
      <c r="O285" s="171"/>
    </row>
    <row r="286" spans="1:15" s="19" customFormat="1" ht="16" hidden="1" x14ac:dyDescent="0.2">
      <c r="A286" s="29" t="s">
        <v>369</v>
      </c>
      <c r="B286" s="30" t="s">
        <v>501</v>
      </c>
      <c r="C286" s="30" t="s">
        <v>502</v>
      </c>
      <c r="D286" s="167" t="s">
        <v>503</v>
      </c>
      <c r="E286" s="167"/>
      <c r="F286" s="30" t="s">
        <v>804</v>
      </c>
      <c r="G286" s="30" t="s">
        <v>38</v>
      </c>
      <c r="H286" s="30" t="s">
        <v>39</v>
      </c>
      <c r="I286" s="31" t="s">
        <v>22</v>
      </c>
      <c r="J286" s="27" t="s">
        <v>506</v>
      </c>
      <c r="K286" s="31" t="s">
        <v>24</v>
      </c>
      <c r="L286" s="31" t="s">
        <v>438</v>
      </c>
      <c r="M286" s="32">
        <v>85</v>
      </c>
      <c r="N286" s="33">
        <v>130032</v>
      </c>
      <c r="O286" s="171"/>
    </row>
    <row r="287" spans="1:15" s="19" customFormat="1" ht="16" hidden="1" x14ac:dyDescent="0.2">
      <c r="A287" s="29" t="s">
        <v>369</v>
      </c>
      <c r="B287" s="30" t="s">
        <v>507</v>
      </c>
      <c r="C287" s="30" t="s">
        <v>508</v>
      </c>
      <c r="D287" s="162" t="s">
        <v>823</v>
      </c>
      <c r="E287" s="162" t="str">
        <f>VLOOKUP(B287,Description!$A$2:$B$88,2,FALSE)</f>
        <v>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v>
      </c>
      <c r="F287" s="30" t="s">
        <v>803</v>
      </c>
      <c r="G287" s="30" t="s">
        <v>36</v>
      </c>
      <c r="H287" s="30" t="s">
        <v>37</v>
      </c>
      <c r="I287" s="31" t="s">
        <v>18</v>
      </c>
      <c r="J287" s="27" t="s">
        <v>510</v>
      </c>
      <c r="K287" s="31" t="s">
        <v>20</v>
      </c>
      <c r="L287" s="31" t="s">
        <v>67</v>
      </c>
      <c r="M287" s="32">
        <v>80</v>
      </c>
      <c r="N287" s="33">
        <v>210339.3</v>
      </c>
      <c r="O287" s="171">
        <f>SUMIF($C$3:$C$413,C287,$N$3:$N$413)</f>
        <v>844124.3</v>
      </c>
    </row>
    <row r="288" spans="1:15" s="19" customFormat="1" ht="32" hidden="1" x14ac:dyDescent="0.2">
      <c r="A288" s="29" t="s">
        <v>369</v>
      </c>
      <c r="B288" s="30" t="s">
        <v>507</v>
      </c>
      <c r="C288" s="30" t="s">
        <v>508</v>
      </c>
      <c r="D288" s="163" t="s">
        <v>509</v>
      </c>
      <c r="E288" s="163"/>
      <c r="F288" s="30" t="s">
        <v>803</v>
      </c>
      <c r="G288" s="30" t="s">
        <v>36</v>
      </c>
      <c r="H288" s="30" t="s">
        <v>37</v>
      </c>
      <c r="I288" s="31" t="s">
        <v>22</v>
      </c>
      <c r="J288" s="27" t="s">
        <v>511</v>
      </c>
      <c r="K288" s="31" t="s">
        <v>20</v>
      </c>
      <c r="L288" s="31" t="s">
        <v>21</v>
      </c>
      <c r="M288" s="32">
        <v>80</v>
      </c>
      <c r="N288" s="33">
        <v>153689</v>
      </c>
      <c r="O288" s="171"/>
    </row>
    <row r="289" spans="1:15" s="19" customFormat="1" ht="22.5" hidden="1" customHeight="1" x14ac:dyDescent="0.2">
      <c r="A289" s="29" t="s">
        <v>369</v>
      </c>
      <c r="B289" s="30" t="s">
        <v>507</v>
      </c>
      <c r="C289" s="30" t="s">
        <v>508</v>
      </c>
      <c r="D289" s="163" t="s">
        <v>509</v>
      </c>
      <c r="E289" s="163"/>
      <c r="F289" s="30" t="s">
        <v>803</v>
      </c>
      <c r="G289" s="30" t="s">
        <v>36</v>
      </c>
      <c r="H289" s="30" t="s">
        <v>37</v>
      </c>
      <c r="I289" s="31" t="s">
        <v>22</v>
      </c>
      <c r="J289" s="27" t="s">
        <v>512</v>
      </c>
      <c r="K289" s="31" t="s">
        <v>20</v>
      </c>
      <c r="L289" s="31" t="s">
        <v>35</v>
      </c>
      <c r="M289" s="32">
        <v>80</v>
      </c>
      <c r="N289" s="33">
        <v>90066</v>
      </c>
      <c r="O289" s="171"/>
    </row>
    <row r="290" spans="1:15" s="19" customFormat="1" ht="30" hidden="1" customHeight="1" x14ac:dyDescent="0.2">
      <c r="A290" s="29" t="s">
        <v>369</v>
      </c>
      <c r="B290" s="30" t="s">
        <v>507</v>
      </c>
      <c r="C290" s="30" t="s">
        <v>508</v>
      </c>
      <c r="D290" s="163" t="s">
        <v>509</v>
      </c>
      <c r="E290" s="163"/>
      <c r="F290" s="30" t="s">
        <v>803</v>
      </c>
      <c r="G290" s="30" t="s">
        <v>36</v>
      </c>
      <c r="H290" s="30" t="s">
        <v>37</v>
      </c>
      <c r="I290" s="31" t="s">
        <v>22</v>
      </c>
      <c r="J290" s="27" t="s">
        <v>513</v>
      </c>
      <c r="K290" s="31" t="s">
        <v>24</v>
      </c>
      <c r="L290" s="31" t="s">
        <v>25</v>
      </c>
      <c r="M290" s="32">
        <v>85</v>
      </c>
      <c r="N290" s="33">
        <v>196560</v>
      </c>
      <c r="O290" s="171"/>
    </row>
    <row r="291" spans="1:15" s="19" customFormat="1" ht="16" hidden="1" x14ac:dyDescent="0.2">
      <c r="A291" s="29" t="s">
        <v>369</v>
      </c>
      <c r="B291" s="30" t="s">
        <v>507</v>
      </c>
      <c r="C291" s="30" t="s">
        <v>508</v>
      </c>
      <c r="D291" s="164" t="s">
        <v>509</v>
      </c>
      <c r="E291" s="164"/>
      <c r="F291" s="30" t="s">
        <v>803</v>
      </c>
      <c r="G291" s="30" t="s">
        <v>36</v>
      </c>
      <c r="H291" s="30" t="s">
        <v>37</v>
      </c>
      <c r="I291" s="31" t="s">
        <v>22</v>
      </c>
      <c r="J291" s="27" t="s">
        <v>514</v>
      </c>
      <c r="K291" s="31" t="s">
        <v>30</v>
      </c>
      <c r="L291" s="31" t="s">
        <v>31</v>
      </c>
      <c r="M291" s="32">
        <v>85</v>
      </c>
      <c r="N291" s="33">
        <v>193470</v>
      </c>
      <c r="O291" s="171"/>
    </row>
    <row r="292" spans="1:15" s="19" customFormat="1" ht="32" hidden="1" x14ac:dyDescent="0.2">
      <c r="A292" s="29" t="s">
        <v>369</v>
      </c>
      <c r="B292" s="30" t="s">
        <v>515</v>
      </c>
      <c r="C292" s="30" t="s">
        <v>516</v>
      </c>
      <c r="D292" s="165" t="s">
        <v>517</v>
      </c>
      <c r="E292" s="165" t="str">
        <f>VLOOKUP(B292,Description!$A$2:$B$88,2,FALSE)</f>
        <v>inclusive models for mental health care promoting holistic well-being services connected with tourism, cultural and creative sectors</v>
      </c>
      <c r="F292" s="30" t="s">
        <v>803</v>
      </c>
      <c r="G292" s="30" t="s">
        <v>42</v>
      </c>
      <c r="H292" s="30" t="s">
        <v>43</v>
      </c>
      <c r="I292" s="31" t="s">
        <v>18</v>
      </c>
      <c r="J292" s="27" t="s">
        <v>518</v>
      </c>
      <c r="K292" s="31" t="s">
        <v>24</v>
      </c>
      <c r="L292" s="31" t="s">
        <v>25</v>
      </c>
      <c r="M292" s="32">
        <v>85</v>
      </c>
      <c r="N292" s="33">
        <v>183033</v>
      </c>
      <c r="O292" s="171">
        <f>SUMIF($C$3:$C$413,C292,$N$3:$N$413)</f>
        <v>665928</v>
      </c>
    </row>
    <row r="293" spans="1:15" s="19" customFormat="1" ht="16" hidden="1" x14ac:dyDescent="0.2">
      <c r="A293" s="29" t="s">
        <v>369</v>
      </c>
      <c r="B293" s="30" t="s">
        <v>515</v>
      </c>
      <c r="C293" s="30" t="s">
        <v>516</v>
      </c>
      <c r="D293" s="166" t="s">
        <v>517</v>
      </c>
      <c r="E293" s="166"/>
      <c r="F293" s="30" t="s">
        <v>803</v>
      </c>
      <c r="G293" s="30" t="s">
        <v>42</v>
      </c>
      <c r="H293" s="30" t="s">
        <v>43</v>
      </c>
      <c r="I293" s="31" t="s">
        <v>22</v>
      </c>
      <c r="J293" s="27" t="s">
        <v>446</v>
      </c>
      <c r="K293" s="31" t="s">
        <v>20</v>
      </c>
      <c r="L293" s="31" t="s">
        <v>87</v>
      </c>
      <c r="M293" s="32">
        <v>80</v>
      </c>
      <c r="N293" s="33">
        <v>113526</v>
      </c>
      <c r="O293" s="171"/>
    </row>
    <row r="294" spans="1:15" s="19" customFormat="1" ht="32" hidden="1" x14ac:dyDescent="0.2">
      <c r="A294" s="29" t="s">
        <v>369</v>
      </c>
      <c r="B294" s="30" t="s">
        <v>515</v>
      </c>
      <c r="C294" s="30" t="s">
        <v>516</v>
      </c>
      <c r="D294" s="166" t="s">
        <v>517</v>
      </c>
      <c r="E294" s="166"/>
      <c r="F294" s="30" t="s">
        <v>803</v>
      </c>
      <c r="G294" s="30" t="s">
        <v>42</v>
      </c>
      <c r="H294" s="30" t="s">
        <v>43</v>
      </c>
      <c r="I294" s="31" t="s">
        <v>22</v>
      </c>
      <c r="J294" s="27" t="s">
        <v>519</v>
      </c>
      <c r="K294" s="31" t="s">
        <v>20</v>
      </c>
      <c r="L294" s="31" t="s">
        <v>35</v>
      </c>
      <c r="M294" s="32">
        <v>80</v>
      </c>
      <c r="N294" s="33">
        <v>47880</v>
      </c>
      <c r="O294" s="171"/>
    </row>
    <row r="295" spans="1:15" s="19" customFormat="1" ht="16" hidden="1" x14ac:dyDescent="0.2">
      <c r="A295" s="29" t="s">
        <v>369</v>
      </c>
      <c r="B295" s="30" t="s">
        <v>515</v>
      </c>
      <c r="C295" s="30" t="s">
        <v>516</v>
      </c>
      <c r="D295" s="166" t="s">
        <v>517</v>
      </c>
      <c r="E295" s="166"/>
      <c r="F295" s="30" t="s">
        <v>803</v>
      </c>
      <c r="G295" s="30" t="s">
        <v>42</v>
      </c>
      <c r="H295" s="30" t="s">
        <v>43</v>
      </c>
      <c r="I295" s="31" t="s">
        <v>22</v>
      </c>
      <c r="J295" s="27" t="s">
        <v>520</v>
      </c>
      <c r="K295" s="31" t="s">
        <v>24</v>
      </c>
      <c r="L295" s="31" t="s">
        <v>25</v>
      </c>
      <c r="M295" s="32">
        <v>85</v>
      </c>
      <c r="N295" s="33">
        <v>116550</v>
      </c>
      <c r="O295" s="171"/>
    </row>
    <row r="296" spans="1:15" s="19" customFormat="1" ht="16" hidden="1" x14ac:dyDescent="0.2">
      <c r="A296" s="29" t="s">
        <v>369</v>
      </c>
      <c r="B296" s="30" t="s">
        <v>515</v>
      </c>
      <c r="C296" s="30" t="s">
        <v>516</v>
      </c>
      <c r="D296" s="166" t="s">
        <v>517</v>
      </c>
      <c r="E296" s="166"/>
      <c r="F296" s="30" t="s">
        <v>803</v>
      </c>
      <c r="G296" s="30" t="s">
        <v>42</v>
      </c>
      <c r="H296" s="30" t="s">
        <v>43</v>
      </c>
      <c r="I296" s="31" t="s">
        <v>22</v>
      </c>
      <c r="J296" s="27" t="s">
        <v>280</v>
      </c>
      <c r="K296" s="31" t="s">
        <v>20</v>
      </c>
      <c r="L296" s="31" t="s">
        <v>35</v>
      </c>
      <c r="M296" s="32">
        <v>80</v>
      </c>
      <c r="N296" s="33">
        <v>134190</v>
      </c>
      <c r="O296" s="171"/>
    </row>
    <row r="297" spans="1:15" s="19" customFormat="1" ht="16" hidden="1" x14ac:dyDescent="0.2">
      <c r="A297" s="29" t="s">
        <v>369</v>
      </c>
      <c r="B297" s="30" t="s">
        <v>515</v>
      </c>
      <c r="C297" s="30" t="s">
        <v>516</v>
      </c>
      <c r="D297" s="167" t="s">
        <v>517</v>
      </c>
      <c r="E297" s="167"/>
      <c r="F297" s="30" t="s">
        <v>803</v>
      </c>
      <c r="G297" s="30" t="s">
        <v>42</v>
      </c>
      <c r="H297" s="30" t="s">
        <v>43</v>
      </c>
      <c r="I297" s="31" t="s">
        <v>22</v>
      </c>
      <c r="J297" s="27" t="s">
        <v>156</v>
      </c>
      <c r="K297" s="31" t="s">
        <v>30</v>
      </c>
      <c r="L297" s="31" t="s">
        <v>31</v>
      </c>
      <c r="M297" s="32">
        <v>85</v>
      </c>
      <c r="N297" s="33">
        <v>70749</v>
      </c>
      <c r="O297" s="171"/>
    </row>
    <row r="298" spans="1:15" s="19" customFormat="1" ht="30" customHeight="1" x14ac:dyDescent="0.2">
      <c r="A298" s="29" t="s">
        <v>369</v>
      </c>
      <c r="B298" s="30" t="s">
        <v>521</v>
      </c>
      <c r="C298" s="30" t="s">
        <v>522</v>
      </c>
      <c r="D298" s="162" t="s">
        <v>523</v>
      </c>
      <c r="E298" s="162" t="str">
        <f>VLOOKUP(B298,Description!$A$2:$B$88,2,FALSE)</f>
        <v>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v>
      </c>
      <c r="F298" s="30" t="s">
        <v>805</v>
      </c>
      <c r="G298" s="30" t="s">
        <v>44</v>
      </c>
      <c r="H298" s="30" t="s">
        <v>45</v>
      </c>
      <c r="I298" s="31" t="s">
        <v>18</v>
      </c>
      <c r="J298" s="27" t="s">
        <v>524</v>
      </c>
      <c r="K298" s="31" t="s">
        <v>20</v>
      </c>
      <c r="L298" s="31" t="s">
        <v>67</v>
      </c>
      <c r="M298" s="32">
        <v>80</v>
      </c>
      <c r="N298" s="33">
        <v>424436.2</v>
      </c>
      <c r="O298" s="171">
        <f>SUMIF($C$3:$C$413,C298,$N$3:$N$413)</f>
        <v>1036131.45</v>
      </c>
    </row>
    <row r="299" spans="1:15" s="19" customFormat="1" ht="32" x14ac:dyDescent="0.2">
      <c r="A299" s="29" t="s">
        <v>369</v>
      </c>
      <c r="B299" s="30" t="s">
        <v>521</v>
      </c>
      <c r="C299" s="30" t="s">
        <v>522</v>
      </c>
      <c r="D299" s="163" t="s">
        <v>523</v>
      </c>
      <c r="E299" s="163"/>
      <c r="F299" s="30" t="s">
        <v>805</v>
      </c>
      <c r="G299" s="30" t="s">
        <v>44</v>
      </c>
      <c r="H299" s="30" t="s">
        <v>45</v>
      </c>
      <c r="I299" s="31" t="s">
        <v>22</v>
      </c>
      <c r="J299" s="27" t="s">
        <v>525</v>
      </c>
      <c r="K299" s="31" t="s">
        <v>20</v>
      </c>
      <c r="L299" s="31" t="s">
        <v>35</v>
      </c>
      <c r="M299" s="32">
        <v>80</v>
      </c>
      <c r="N299" s="33">
        <v>125435.52</v>
      </c>
      <c r="O299" s="171"/>
    </row>
    <row r="300" spans="1:15" s="19" customFormat="1" ht="32" x14ac:dyDescent="0.2">
      <c r="A300" s="29" t="s">
        <v>369</v>
      </c>
      <c r="B300" s="30" t="s">
        <v>521</v>
      </c>
      <c r="C300" s="30" t="s">
        <v>522</v>
      </c>
      <c r="D300" s="163" t="s">
        <v>523</v>
      </c>
      <c r="E300" s="163"/>
      <c r="F300" s="30" t="s">
        <v>805</v>
      </c>
      <c r="G300" s="30" t="s">
        <v>44</v>
      </c>
      <c r="H300" s="30" t="s">
        <v>45</v>
      </c>
      <c r="I300" s="31" t="s">
        <v>22</v>
      </c>
      <c r="J300" s="27" t="s">
        <v>526</v>
      </c>
      <c r="K300" s="31" t="s">
        <v>24</v>
      </c>
      <c r="L300" s="31" t="s">
        <v>126</v>
      </c>
      <c r="M300" s="32">
        <v>85</v>
      </c>
      <c r="N300" s="33">
        <v>267120</v>
      </c>
      <c r="O300" s="171"/>
    </row>
    <row r="301" spans="1:15" s="19" customFormat="1" ht="48" x14ac:dyDescent="0.2">
      <c r="A301" s="29" t="s">
        <v>369</v>
      </c>
      <c r="B301" s="30" t="s">
        <v>521</v>
      </c>
      <c r="C301" s="30" t="s">
        <v>522</v>
      </c>
      <c r="D301" s="163" t="s">
        <v>523</v>
      </c>
      <c r="E301" s="163"/>
      <c r="F301" s="30" t="s">
        <v>805</v>
      </c>
      <c r="G301" s="30" t="s">
        <v>44</v>
      </c>
      <c r="H301" s="30" t="s">
        <v>45</v>
      </c>
      <c r="I301" s="31" t="s">
        <v>22</v>
      </c>
      <c r="J301" s="27" t="s">
        <v>527</v>
      </c>
      <c r="K301" s="31" t="s">
        <v>30</v>
      </c>
      <c r="L301" s="31" t="s">
        <v>31</v>
      </c>
      <c r="M301" s="32">
        <v>85</v>
      </c>
      <c r="N301" s="33">
        <v>103254.8</v>
      </c>
      <c r="O301" s="171"/>
    </row>
    <row r="302" spans="1:15" s="19" customFormat="1" ht="48" x14ac:dyDescent="0.2">
      <c r="A302" s="29" t="s">
        <v>369</v>
      </c>
      <c r="B302" s="30" t="s">
        <v>521</v>
      </c>
      <c r="C302" s="30" t="s">
        <v>522</v>
      </c>
      <c r="D302" s="164" t="s">
        <v>523</v>
      </c>
      <c r="E302" s="164"/>
      <c r="F302" s="30" t="s">
        <v>805</v>
      </c>
      <c r="G302" s="30" t="s">
        <v>44</v>
      </c>
      <c r="H302" s="30" t="s">
        <v>45</v>
      </c>
      <c r="I302" s="31" t="s">
        <v>22</v>
      </c>
      <c r="J302" s="27" t="s">
        <v>528</v>
      </c>
      <c r="K302" s="31" t="s">
        <v>20</v>
      </c>
      <c r="L302" s="31" t="s">
        <v>67</v>
      </c>
      <c r="M302" s="32">
        <v>80</v>
      </c>
      <c r="N302" s="33">
        <v>115884.93</v>
      </c>
      <c r="O302" s="171"/>
    </row>
    <row r="303" spans="1:15" s="19" customFormat="1" ht="27" customHeight="1" x14ac:dyDescent="0.2">
      <c r="A303" s="29" t="s">
        <v>369</v>
      </c>
      <c r="B303" s="30" t="s">
        <v>529</v>
      </c>
      <c r="C303" s="30" t="s">
        <v>530</v>
      </c>
      <c r="D303" s="162" t="s">
        <v>531</v>
      </c>
      <c r="E303" s="162" t="str">
        <f>VLOOKUP(B303,Description!$A$2:$B$88,2,FALSE)</f>
        <v>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v>
      </c>
      <c r="F303" s="30" t="s">
        <v>805</v>
      </c>
      <c r="G303" s="30" t="s">
        <v>46</v>
      </c>
      <c r="H303" s="30" t="s">
        <v>47</v>
      </c>
      <c r="I303" s="31" t="s">
        <v>18</v>
      </c>
      <c r="J303" s="27" t="s">
        <v>370</v>
      </c>
      <c r="K303" s="31" t="s">
        <v>20</v>
      </c>
      <c r="L303" s="31" t="s">
        <v>21</v>
      </c>
      <c r="M303" s="32">
        <v>80</v>
      </c>
      <c r="N303" s="33">
        <v>527952.96</v>
      </c>
      <c r="O303" s="171">
        <f>SUMIF($C$3:$C$413,C303,$N$3:$N$413)</f>
        <v>871554.96</v>
      </c>
    </row>
    <row r="304" spans="1:15" s="19" customFormat="1" ht="27.75" customHeight="1" x14ac:dyDescent="0.2">
      <c r="A304" s="29" t="s">
        <v>369</v>
      </c>
      <c r="B304" s="30" t="s">
        <v>529</v>
      </c>
      <c r="C304" s="30" t="s">
        <v>530</v>
      </c>
      <c r="D304" s="163" t="s">
        <v>531</v>
      </c>
      <c r="E304" s="163"/>
      <c r="F304" s="30" t="s">
        <v>805</v>
      </c>
      <c r="G304" s="30" t="s">
        <v>46</v>
      </c>
      <c r="H304" s="30" t="s">
        <v>47</v>
      </c>
      <c r="I304" s="31" t="s">
        <v>22</v>
      </c>
      <c r="J304" s="27" t="s">
        <v>169</v>
      </c>
      <c r="K304" s="31" t="s">
        <v>30</v>
      </c>
      <c r="L304" s="31" t="s">
        <v>31</v>
      </c>
      <c r="M304" s="32">
        <v>85</v>
      </c>
      <c r="N304" s="33">
        <v>89460</v>
      </c>
      <c r="O304" s="171"/>
    </row>
    <row r="305" spans="1:15" s="19" customFormat="1" ht="25.5" customHeight="1" x14ac:dyDescent="0.2">
      <c r="A305" s="29" t="s">
        <v>369</v>
      </c>
      <c r="B305" s="30" t="s">
        <v>529</v>
      </c>
      <c r="C305" s="30" t="s">
        <v>530</v>
      </c>
      <c r="D305" s="163" t="s">
        <v>531</v>
      </c>
      <c r="E305" s="163"/>
      <c r="F305" s="30" t="s">
        <v>805</v>
      </c>
      <c r="G305" s="30" t="s">
        <v>46</v>
      </c>
      <c r="H305" s="30" t="s">
        <v>47</v>
      </c>
      <c r="I305" s="31" t="s">
        <v>22</v>
      </c>
      <c r="J305" s="27" t="s">
        <v>532</v>
      </c>
      <c r="K305" s="31" t="s">
        <v>24</v>
      </c>
      <c r="L305" s="31" t="s">
        <v>25</v>
      </c>
      <c r="M305" s="32">
        <v>85</v>
      </c>
      <c r="N305" s="33">
        <v>148050</v>
      </c>
      <c r="O305" s="171"/>
    </row>
    <row r="306" spans="1:15" s="19" customFormat="1" ht="16" x14ac:dyDescent="0.2">
      <c r="A306" s="29" t="s">
        <v>369</v>
      </c>
      <c r="B306" s="30" t="s">
        <v>529</v>
      </c>
      <c r="C306" s="30" t="s">
        <v>530</v>
      </c>
      <c r="D306" s="164" t="s">
        <v>531</v>
      </c>
      <c r="E306" s="164"/>
      <c r="F306" s="30" t="s">
        <v>805</v>
      </c>
      <c r="G306" s="30" t="s">
        <v>46</v>
      </c>
      <c r="H306" s="30" t="s">
        <v>47</v>
      </c>
      <c r="I306" s="31" t="s">
        <v>22</v>
      </c>
      <c r="J306" s="27" t="s">
        <v>533</v>
      </c>
      <c r="K306" s="31" t="s">
        <v>20</v>
      </c>
      <c r="L306" s="31" t="s">
        <v>35</v>
      </c>
      <c r="M306" s="32">
        <v>80</v>
      </c>
      <c r="N306" s="33">
        <v>106092</v>
      </c>
      <c r="O306" s="171"/>
    </row>
    <row r="307" spans="1:15" s="19" customFormat="1" ht="35.25" customHeight="1" x14ac:dyDescent="0.2">
      <c r="A307" s="29" t="s">
        <v>369</v>
      </c>
      <c r="B307" s="30" t="s">
        <v>534</v>
      </c>
      <c r="C307" s="30" t="s">
        <v>168</v>
      </c>
      <c r="D307" s="165" t="s">
        <v>535</v>
      </c>
      <c r="E307" s="165" t="str">
        <f>VLOOKUP(B307,Description!$A$2:$B$88,2,FALSE)</f>
        <v>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v>
      </c>
      <c r="F307" s="30" t="s">
        <v>805</v>
      </c>
      <c r="G307" s="30" t="s">
        <v>73</v>
      </c>
      <c r="H307" s="30" t="s">
        <v>74</v>
      </c>
      <c r="I307" s="31" t="s">
        <v>18</v>
      </c>
      <c r="J307" s="27" t="s">
        <v>75</v>
      </c>
      <c r="K307" s="31" t="s">
        <v>20</v>
      </c>
      <c r="L307" s="31" t="s">
        <v>67</v>
      </c>
      <c r="M307" s="32">
        <v>80</v>
      </c>
      <c r="N307" s="33">
        <v>249995.7</v>
      </c>
      <c r="O307" s="171">
        <f>SUMIF($C$3:$C$413,C307,$N$3:$N$413)</f>
        <v>895023.47</v>
      </c>
    </row>
    <row r="308" spans="1:15" s="19" customFormat="1" ht="32" x14ac:dyDescent="0.2">
      <c r="A308" s="29" t="s">
        <v>369</v>
      </c>
      <c r="B308" s="30" t="s">
        <v>534</v>
      </c>
      <c r="C308" s="30" t="s">
        <v>168</v>
      </c>
      <c r="D308" s="166" t="s">
        <v>535</v>
      </c>
      <c r="E308" s="166"/>
      <c r="F308" s="30" t="s">
        <v>805</v>
      </c>
      <c r="G308" s="30" t="s">
        <v>73</v>
      </c>
      <c r="H308" s="30" t="s">
        <v>74</v>
      </c>
      <c r="I308" s="31" t="s">
        <v>22</v>
      </c>
      <c r="J308" s="27" t="s">
        <v>536</v>
      </c>
      <c r="K308" s="31" t="s">
        <v>20</v>
      </c>
      <c r="L308" s="31" t="s">
        <v>21</v>
      </c>
      <c r="M308" s="32">
        <v>80</v>
      </c>
      <c r="N308" s="33">
        <v>92846.74</v>
      </c>
      <c r="O308" s="171"/>
    </row>
    <row r="309" spans="1:15" s="19" customFormat="1" ht="32" x14ac:dyDescent="0.2">
      <c r="A309" s="29" t="s">
        <v>369</v>
      </c>
      <c r="B309" s="30" t="s">
        <v>534</v>
      </c>
      <c r="C309" s="30" t="s">
        <v>168</v>
      </c>
      <c r="D309" s="166" t="s">
        <v>535</v>
      </c>
      <c r="E309" s="166"/>
      <c r="F309" s="30" t="s">
        <v>805</v>
      </c>
      <c r="G309" s="30" t="s">
        <v>73</v>
      </c>
      <c r="H309" s="30" t="s">
        <v>74</v>
      </c>
      <c r="I309" s="31" t="s">
        <v>22</v>
      </c>
      <c r="J309" s="27" t="s">
        <v>537</v>
      </c>
      <c r="K309" s="31" t="s">
        <v>24</v>
      </c>
      <c r="L309" s="31" t="s">
        <v>86</v>
      </c>
      <c r="M309" s="32">
        <v>85</v>
      </c>
      <c r="N309" s="33">
        <v>63630</v>
      </c>
      <c r="O309" s="171"/>
    </row>
    <row r="310" spans="1:15" s="19" customFormat="1" ht="32" x14ac:dyDescent="0.2">
      <c r="A310" s="29" t="s">
        <v>369</v>
      </c>
      <c r="B310" s="30" t="s">
        <v>534</v>
      </c>
      <c r="C310" s="30" t="s">
        <v>168</v>
      </c>
      <c r="D310" s="166" t="s">
        <v>535</v>
      </c>
      <c r="E310" s="166"/>
      <c r="F310" s="30" t="s">
        <v>805</v>
      </c>
      <c r="G310" s="30" t="s">
        <v>73</v>
      </c>
      <c r="H310" s="30" t="s">
        <v>74</v>
      </c>
      <c r="I310" s="31" t="s">
        <v>22</v>
      </c>
      <c r="J310" s="27" t="s">
        <v>538</v>
      </c>
      <c r="K310" s="31" t="s">
        <v>30</v>
      </c>
      <c r="L310" s="31" t="s">
        <v>31</v>
      </c>
      <c r="M310" s="32">
        <v>85</v>
      </c>
      <c r="N310" s="33">
        <v>129532.48</v>
      </c>
      <c r="O310" s="171"/>
    </row>
    <row r="311" spans="1:15" s="19" customFormat="1" ht="16" x14ac:dyDescent="0.2">
      <c r="A311" s="29" t="s">
        <v>369</v>
      </c>
      <c r="B311" s="30" t="s">
        <v>534</v>
      </c>
      <c r="C311" s="30" t="s">
        <v>168</v>
      </c>
      <c r="D311" s="166" t="s">
        <v>535</v>
      </c>
      <c r="E311" s="166"/>
      <c r="F311" s="30" t="s">
        <v>805</v>
      </c>
      <c r="G311" s="30" t="s">
        <v>73</v>
      </c>
      <c r="H311" s="30" t="s">
        <v>74</v>
      </c>
      <c r="I311" s="31" t="s">
        <v>22</v>
      </c>
      <c r="J311" s="27" t="s">
        <v>91</v>
      </c>
      <c r="K311" s="31" t="s">
        <v>24</v>
      </c>
      <c r="L311" s="31" t="s">
        <v>86</v>
      </c>
      <c r="M311" s="32">
        <v>85</v>
      </c>
      <c r="N311" s="33">
        <v>152271</v>
      </c>
      <c r="O311" s="171"/>
    </row>
    <row r="312" spans="1:15" s="19" customFormat="1" ht="16" x14ac:dyDescent="0.2">
      <c r="A312" s="29" t="s">
        <v>369</v>
      </c>
      <c r="B312" s="30" t="s">
        <v>534</v>
      </c>
      <c r="C312" s="30" t="s">
        <v>168</v>
      </c>
      <c r="D312" s="167" t="s">
        <v>535</v>
      </c>
      <c r="E312" s="167"/>
      <c r="F312" s="30" t="s">
        <v>805</v>
      </c>
      <c r="G312" s="30" t="s">
        <v>73</v>
      </c>
      <c r="H312" s="30" t="s">
        <v>74</v>
      </c>
      <c r="I312" s="31" t="s">
        <v>22</v>
      </c>
      <c r="J312" s="27" t="s">
        <v>539</v>
      </c>
      <c r="K312" s="31" t="s">
        <v>20</v>
      </c>
      <c r="L312" s="31" t="s">
        <v>59</v>
      </c>
      <c r="M312" s="32">
        <v>80</v>
      </c>
      <c r="N312" s="33">
        <v>206747.55</v>
      </c>
      <c r="O312" s="171"/>
    </row>
    <row r="313" spans="1:15" s="19" customFormat="1" ht="32" x14ac:dyDescent="0.2">
      <c r="A313" s="29" t="s">
        <v>369</v>
      </c>
      <c r="B313" s="30" t="s">
        <v>542</v>
      </c>
      <c r="C313" s="30" t="s">
        <v>543</v>
      </c>
      <c r="D313" s="165" t="s">
        <v>544</v>
      </c>
      <c r="E313" s="165" t="str">
        <f>VLOOKUP(B313,Description!$A$2:$B$88,2,FALSE)</f>
        <v>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v>
      </c>
      <c r="F313" s="30" t="s">
        <v>805</v>
      </c>
      <c r="G313" s="30" t="s">
        <v>73</v>
      </c>
      <c r="H313" s="30" t="s">
        <v>74</v>
      </c>
      <c r="I313" s="31" t="s">
        <v>18</v>
      </c>
      <c r="J313" s="27" t="s">
        <v>545</v>
      </c>
      <c r="K313" s="31" t="s">
        <v>24</v>
      </c>
      <c r="L313" s="31" t="s">
        <v>25</v>
      </c>
      <c r="M313" s="32">
        <v>85</v>
      </c>
      <c r="N313" s="33">
        <v>270855.59999999998</v>
      </c>
      <c r="O313" s="171">
        <f>SUMIF($C$3:$C$413,C313,$N$3:$N$413)</f>
        <v>1037322.0499999999</v>
      </c>
    </row>
    <row r="314" spans="1:15" s="19" customFormat="1" ht="48" x14ac:dyDescent="0.2">
      <c r="A314" s="29" t="s">
        <v>369</v>
      </c>
      <c r="B314" s="30" t="s">
        <v>542</v>
      </c>
      <c r="C314" s="30" t="s">
        <v>543</v>
      </c>
      <c r="D314" s="166" t="s">
        <v>544</v>
      </c>
      <c r="E314" s="166"/>
      <c r="F314" s="30" t="s">
        <v>805</v>
      </c>
      <c r="G314" s="30" t="s">
        <v>73</v>
      </c>
      <c r="H314" s="30" t="s">
        <v>74</v>
      </c>
      <c r="I314" s="31" t="s">
        <v>22</v>
      </c>
      <c r="J314" s="27" t="s">
        <v>546</v>
      </c>
      <c r="K314" s="31" t="s">
        <v>20</v>
      </c>
      <c r="L314" s="31" t="s">
        <v>50</v>
      </c>
      <c r="M314" s="32">
        <v>80</v>
      </c>
      <c r="N314" s="33">
        <v>331992.5</v>
      </c>
      <c r="O314" s="171"/>
    </row>
    <row r="315" spans="1:15" s="19" customFormat="1" ht="39.75" customHeight="1" x14ac:dyDescent="0.2">
      <c r="A315" s="29" t="s">
        <v>369</v>
      </c>
      <c r="B315" s="30" t="s">
        <v>542</v>
      </c>
      <c r="C315" s="30" t="s">
        <v>543</v>
      </c>
      <c r="D315" s="166" t="s">
        <v>544</v>
      </c>
      <c r="E315" s="166"/>
      <c r="F315" s="30" t="s">
        <v>805</v>
      </c>
      <c r="G315" s="30" t="s">
        <v>73</v>
      </c>
      <c r="H315" s="30" t="s">
        <v>74</v>
      </c>
      <c r="I315" s="31" t="s">
        <v>22</v>
      </c>
      <c r="J315" s="27" t="s">
        <v>440</v>
      </c>
      <c r="K315" s="31" t="s">
        <v>30</v>
      </c>
      <c r="L315" s="31" t="s">
        <v>31</v>
      </c>
      <c r="M315" s="32">
        <v>85</v>
      </c>
      <c r="N315" s="33">
        <v>158766.29999999999</v>
      </c>
      <c r="O315" s="171"/>
    </row>
    <row r="316" spans="1:15" s="19" customFormat="1" ht="32" x14ac:dyDescent="0.2">
      <c r="A316" s="29" t="s">
        <v>369</v>
      </c>
      <c r="B316" s="30" t="s">
        <v>542</v>
      </c>
      <c r="C316" s="30" t="s">
        <v>543</v>
      </c>
      <c r="D316" s="166" t="s">
        <v>544</v>
      </c>
      <c r="E316" s="166"/>
      <c r="F316" s="30" t="s">
        <v>805</v>
      </c>
      <c r="G316" s="30" t="s">
        <v>73</v>
      </c>
      <c r="H316" s="30" t="s">
        <v>74</v>
      </c>
      <c r="I316" s="31" t="s">
        <v>22</v>
      </c>
      <c r="J316" s="27" t="s">
        <v>427</v>
      </c>
      <c r="K316" s="31" t="s">
        <v>24</v>
      </c>
      <c r="L316" s="31" t="s">
        <v>25</v>
      </c>
      <c r="M316" s="32">
        <v>85</v>
      </c>
      <c r="N316" s="33">
        <v>80832.39</v>
      </c>
      <c r="O316" s="171"/>
    </row>
    <row r="317" spans="1:15" s="19" customFormat="1" ht="16" x14ac:dyDescent="0.2">
      <c r="A317" s="29" t="s">
        <v>369</v>
      </c>
      <c r="B317" s="30" t="s">
        <v>542</v>
      </c>
      <c r="C317" s="30" t="s">
        <v>543</v>
      </c>
      <c r="D317" s="166" t="s">
        <v>544</v>
      </c>
      <c r="E317" s="166"/>
      <c r="F317" s="30" t="s">
        <v>805</v>
      </c>
      <c r="G317" s="30" t="s">
        <v>73</v>
      </c>
      <c r="H317" s="30" t="s">
        <v>74</v>
      </c>
      <c r="I317" s="31" t="s">
        <v>22</v>
      </c>
      <c r="J317" s="27" t="s">
        <v>547</v>
      </c>
      <c r="K317" s="31" t="s">
        <v>30</v>
      </c>
      <c r="L317" s="31" t="s">
        <v>31</v>
      </c>
      <c r="M317" s="32">
        <v>85</v>
      </c>
      <c r="N317" s="33">
        <v>80740.800000000003</v>
      </c>
      <c r="O317" s="171"/>
    </row>
    <row r="318" spans="1:15" s="19" customFormat="1" ht="48" x14ac:dyDescent="0.2">
      <c r="A318" s="29" t="s">
        <v>369</v>
      </c>
      <c r="B318" s="30" t="s">
        <v>542</v>
      </c>
      <c r="C318" s="30" t="s">
        <v>543</v>
      </c>
      <c r="D318" s="167" t="s">
        <v>544</v>
      </c>
      <c r="E318" s="167"/>
      <c r="F318" s="30" t="s">
        <v>805</v>
      </c>
      <c r="G318" s="30" t="s">
        <v>73</v>
      </c>
      <c r="H318" s="30" t="s">
        <v>74</v>
      </c>
      <c r="I318" s="31" t="s">
        <v>22</v>
      </c>
      <c r="J318" s="27" t="s">
        <v>548</v>
      </c>
      <c r="K318" s="31" t="s">
        <v>20</v>
      </c>
      <c r="L318" s="31" t="s">
        <v>35</v>
      </c>
      <c r="M318" s="32">
        <v>80</v>
      </c>
      <c r="N318" s="33">
        <v>114134.46</v>
      </c>
      <c r="O318" s="171"/>
    </row>
    <row r="319" spans="1:15" s="19" customFormat="1" ht="16" hidden="1" x14ac:dyDescent="0.2">
      <c r="A319" s="29" t="s">
        <v>369</v>
      </c>
      <c r="B319" s="30" t="s">
        <v>550</v>
      </c>
      <c r="C319" s="30" t="s">
        <v>551</v>
      </c>
      <c r="D319" s="162" t="s">
        <v>552</v>
      </c>
      <c r="E319" s="162" t="str">
        <f>VLOOKUP(B319,Description!$A$2:$B$88,2,FALSE)</f>
        <v>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v>
      </c>
      <c r="F319" s="30" t="s">
        <v>802</v>
      </c>
      <c r="G319" s="30" t="s">
        <v>54</v>
      </c>
      <c r="H319" s="30" t="s">
        <v>55</v>
      </c>
      <c r="I319" s="31" t="s">
        <v>18</v>
      </c>
      <c r="J319" s="27" t="s">
        <v>56</v>
      </c>
      <c r="K319" s="31" t="s">
        <v>30</v>
      </c>
      <c r="L319" s="31" t="s">
        <v>31</v>
      </c>
      <c r="M319" s="32">
        <v>85</v>
      </c>
      <c r="N319" s="33">
        <v>278793</v>
      </c>
      <c r="O319" s="171">
        <f>SUMIF($C$3:$C$413,C319,$N$3:$N$413)</f>
        <v>951343.2</v>
      </c>
    </row>
    <row r="320" spans="1:15" s="19" customFormat="1" ht="32.25" hidden="1" customHeight="1" x14ac:dyDescent="0.2">
      <c r="A320" s="29" t="s">
        <v>369</v>
      </c>
      <c r="B320" s="30" t="s">
        <v>550</v>
      </c>
      <c r="C320" s="30" t="s">
        <v>551</v>
      </c>
      <c r="D320" s="163" t="s">
        <v>552</v>
      </c>
      <c r="E320" s="163"/>
      <c r="F320" s="30" t="s">
        <v>802</v>
      </c>
      <c r="G320" s="30" t="s">
        <v>54</v>
      </c>
      <c r="H320" s="30" t="s">
        <v>55</v>
      </c>
      <c r="I320" s="31" t="s">
        <v>22</v>
      </c>
      <c r="J320" s="27" t="s">
        <v>407</v>
      </c>
      <c r="K320" s="31" t="s">
        <v>20</v>
      </c>
      <c r="L320" s="31" t="s">
        <v>21</v>
      </c>
      <c r="M320" s="32">
        <v>80</v>
      </c>
      <c r="N320" s="33">
        <v>221596.2</v>
      </c>
      <c r="O320" s="171"/>
    </row>
    <row r="321" spans="1:15" s="19" customFormat="1" ht="16" hidden="1" x14ac:dyDescent="0.2">
      <c r="A321" s="29" t="s">
        <v>369</v>
      </c>
      <c r="B321" s="30" t="s">
        <v>550</v>
      </c>
      <c r="C321" s="30" t="s">
        <v>551</v>
      </c>
      <c r="D321" s="163" t="s">
        <v>552</v>
      </c>
      <c r="E321" s="163"/>
      <c r="F321" s="30" t="s">
        <v>802</v>
      </c>
      <c r="G321" s="30" t="s">
        <v>54</v>
      </c>
      <c r="H321" s="30" t="s">
        <v>55</v>
      </c>
      <c r="I321" s="31" t="s">
        <v>22</v>
      </c>
      <c r="J321" s="27" t="s">
        <v>553</v>
      </c>
      <c r="K321" s="31" t="s">
        <v>20</v>
      </c>
      <c r="L321" s="31" t="s">
        <v>59</v>
      </c>
      <c r="M321" s="32">
        <v>80</v>
      </c>
      <c r="N321" s="33">
        <v>218295</v>
      </c>
      <c r="O321" s="171"/>
    </row>
    <row r="322" spans="1:15" s="19" customFormat="1" ht="16" hidden="1" x14ac:dyDescent="0.2">
      <c r="A322" s="29" t="s">
        <v>369</v>
      </c>
      <c r="B322" s="30" t="s">
        <v>550</v>
      </c>
      <c r="C322" s="30" t="s">
        <v>551</v>
      </c>
      <c r="D322" s="164" t="s">
        <v>552</v>
      </c>
      <c r="E322" s="164"/>
      <c r="F322" s="30" t="s">
        <v>802</v>
      </c>
      <c r="G322" s="30" t="s">
        <v>54</v>
      </c>
      <c r="H322" s="30" t="s">
        <v>55</v>
      </c>
      <c r="I322" s="31" t="s">
        <v>22</v>
      </c>
      <c r="J322" s="27" t="s">
        <v>540</v>
      </c>
      <c r="K322" s="31" t="s">
        <v>24</v>
      </c>
      <c r="L322" s="31" t="s">
        <v>61</v>
      </c>
      <c r="M322" s="32">
        <v>85</v>
      </c>
      <c r="N322" s="33">
        <v>232659</v>
      </c>
      <c r="O322" s="171"/>
    </row>
    <row r="323" spans="1:15" s="19" customFormat="1" ht="48" x14ac:dyDescent="0.2">
      <c r="A323" s="29" t="s">
        <v>369</v>
      </c>
      <c r="B323" s="30" t="s">
        <v>554</v>
      </c>
      <c r="C323" s="30" t="s">
        <v>555</v>
      </c>
      <c r="D323" s="165" t="s">
        <v>556</v>
      </c>
      <c r="E323" s="165" t="str">
        <f>VLOOKUP(B323,Description!$A$2:$B$88,2,FALSE)</f>
        <v>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v>
      </c>
      <c r="F323" s="30" t="s">
        <v>805</v>
      </c>
      <c r="G323" s="30" t="s">
        <v>46</v>
      </c>
      <c r="H323" s="30" t="s">
        <v>47</v>
      </c>
      <c r="I323" s="31" t="s">
        <v>18</v>
      </c>
      <c r="J323" s="27" t="s">
        <v>150</v>
      </c>
      <c r="K323" s="31" t="s">
        <v>20</v>
      </c>
      <c r="L323" s="31" t="s">
        <v>21</v>
      </c>
      <c r="M323" s="32">
        <v>80</v>
      </c>
      <c r="N323" s="33">
        <v>292135</v>
      </c>
      <c r="O323" s="171">
        <f>SUMIF($C$3:$C$413,C323,$N$3:$N$413)</f>
        <v>1139077.78</v>
      </c>
    </row>
    <row r="324" spans="1:15" s="19" customFormat="1" ht="32" x14ac:dyDescent="0.2">
      <c r="A324" s="29" t="s">
        <v>369</v>
      </c>
      <c r="B324" s="30" t="s">
        <v>554</v>
      </c>
      <c r="C324" s="30" t="s">
        <v>555</v>
      </c>
      <c r="D324" s="166" t="s">
        <v>556</v>
      </c>
      <c r="E324" s="166"/>
      <c r="F324" s="30" t="s">
        <v>805</v>
      </c>
      <c r="G324" s="30" t="s">
        <v>46</v>
      </c>
      <c r="H324" s="30" t="s">
        <v>47</v>
      </c>
      <c r="I324" s="31" t="s">
        <v>22</v>
      </c>
      <c r="J324" s="27" t="s">
        <v>557</v>
      </c>
      <c r="K324" s="31" t="s">
        <v>20</v>
      </c>
      <c r="L324" s="31" t="s">
        <v>82</v>
      </c>
      <c r="M324" s="32">
        <v>80</v>
      </c>
      <c r="N324" s="33">
        <v>214733.36</v>
      </c>
      <c r="O324" s="171"/>
    </row>
    <row r="325" spans="1:15" s="19" customFormat="1" ht="16" x14ac:dyDescent="0.2">
      <c r="A325" s="29" t="s">
        <v>369</v>
      </c>
      <c r="B325" s="30" t="s">
        <v>554</v>
      </c>
      <c r="C325" s="30" t="s">
        <v>555</v>
      </c>
      <c r="D325" s="166" t="s">
        <v>556</v>
      </c>
      <c r="E325" s="166"/>
      <c r="F325" s="30" t="s">
        <v>805</v>
      </c>
      <c r="G325" s="30" t="s">
        <v>46</v>
      </c>
      <c r="H325" s="30" t="s">
        <v>47</v>
      </c>
      <c r="I325" s="31" t="s">
        <v>22</v>
      </c>
      <c r="J325" s="27" t="s">
        <v>420</v>
      </c>
      <c r="K325" s="31" t="s">
        <v>20</v>
      </c>
      <c r="L325" s="31" t="s">
        <v>35</v>
      </c>
      <c r="M325" s="32">
        <v>80</v>
      </c>
      <c r="N325" s="33">
        <v>115311.42</v>
      </c>
      <c r="O325" s="171"/>
    </row>
    <row r="326" spans="1:15" s="19" customFormat="1" ht="32" x14ac:dyDescent="0.2">
      <c r="A326" s="29" t="s">
        <v>369</v>
      </c>
      <c r="B326" s="30" t="s">
        <v>554</v>
      </c>
      <c r="C326" s="30" t="s">
        <v>555</v>
      </c>
      <c r="D326" s="166" t="s">
        <v>556</v>
      </c>
      <c r="E326" s="166"/>
      <c r="F326" s="30" t="s">
        <v>805</v>
      </c>
      <c r="G326" s="30" t="s">
        <v>46</v>
      </c>
      <c r="H326" s="30" t="s">
        <v>47</v>
      </c>
      <c r="I326" s="31" t="s">
        <v>22</v>
      </c>
      <c r="J326" s="27" t="s">
        <v>84</v>
      </c>
      <c r="K326" s="31" t="s">
        <v>30</v>
      </c>
      <c r="L326" s="31" t="s">
        <v>31</v>
      </c>
      <c r="M326" s="32">
        <v>85</v>
      </c>
      <c r="N326" s="33">
        <v>115510</v>
      </c>
      <c r="O326" s="171"/>
    </row>
    <row r="327" spans="1:15" s="19" customFormat="1" ht="32" x14ac:dyDescent="0.2">
      <c r="A327" s="29" t="s">
        <v>369</v>
      </c>
      <c r="B327" s="30" t="s">
        <v>554</v>
      </c>
      <c r="C327" s="30" t="s">
        <v>555</v>
      </c>
      <c r="D327" s="166" t="s">
        <v>556</v>
      </c>
      <c r="E327" s="166"/>
      <c r="F327" s="30" t="s">
        <v>805</v>
      </c>
      <c r="G327" s="30" t="s">
        <v>46</v>
      </c>
      <c r="H327" s="30" t="s">
        <v>47</v>
      </c>
      <c r="I327" s="31" t="s">
        <v>22</v>
      </c>
      <c r="J327" s="27" t="s">
        <v>558</v>
      </c>
      <c r="K327" s="31" t="s">
        <v>24</v>
      </c>
      <c r="L327" s="31" t="s">
        <v>86</v>
      </c>
      <c r="M327" s="32">
        <v>85</v>
      </c>
      <c r="N327" s="33">
        <v>223350</v>
      </c>
      <c r="O327" s="171"/>
    </row>
    <row r="328" spans="1:15" s="19" customFormat="1" ht="16" x14ac:dyDescent="0.2">
      <c r="A328" s="29" t="s">
        <v>369</v>
      </c>
      <c r="B328" s="30" t="s">
        <v>554</v>
      </c>
      <c r="C328" s="30" t="s">
        <v>555</v>
      </c>
      <c r="D328" s="167" t="s">
        <v>556</v>
      </c>
      <c r="E328" s="167"/>
      <c r="F328" s="30" t="s">
        <v>805</v>
      </c>
      <c r="G328" s="30" t="s">
        <v>46</v>
      </c>
      <c r="H328" s="30" t="s">
        <v>47</v>
      </c>
      <c r="I328" s="31" t="s">
        <v>22</v>
      </c>
      <c r="J328" s="27" t="s">
        <v>549</v>
      </c>
      <c r="K328" s="31" t="s">
        <v>30</v>
      </c>
      <c r="L328" s="31" t="s">
        <v>31</v>
      </c>
      <c r="M328" s="32">
        <v>85</v>
      </c>
      <c r="N328" s="33">
        <v>178038</v>
      </c>
      <c r="O328" s="171"/>
    </row>
    <row r="329" spans="1:15" s="19" customFormat="1" ht="32" hidden="1" x14ac:dyDescent="0.2">
      <c r="A329" s="29" t="s">
        <v>369</v>
      </c>
      <c r="B329" s="30" t="s">
        <v>559</v>
      </c>
      <c r="C329" s="30" t="s">
        <v>560</v>
      </c>
      <c r="D329" s="162" t="s">
        <v>561</v>
      </c>
      <c r="E329" s="162" t="str">
        <f>VLOOKUP(B329,Description!$A$2:$B$88,2,FALSE)</f>
        <v>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v>
      </c>
      <c r="F329" s="30" t="s">
        <v>802</v>
      </c>
      <c r="G329" s="30" t="s">
        <v>54</v>
      </c>
      <c r="H329" s="30" t="s">
        <v>55</v>
      </c>
      <c r="I329" s="31" t="s">
        <v>18</v>
      </c>
      <c r="J329" s="27" t="s">
        <v>441</v>
      </c>
      <c r="K329" s="31" t="s">
        <v>24</v>
      </c>
      <c r="L329" s="31" t="s">
        <v>25</v>
      </c>
      <c r="M329" s="32">
        <v>85</v>
      </c>
      <c r="N329" s="33">
        <v>423434.7</v>
      </c>
      <c r="O329" s="171">
        <f>SUMIF($C$3:$C$413,C329,$N$3:$N$413)</f>
        <v>1079327.7</v>
      </c>
    </row>
    <row r="330" spans="1:15" s="19" customFormat="1" ht="16" hidden="1" x14ac:dyDescent="0.2">
      <c r="A330" s="29" t="s">
        <v>369</v>
      </c>
      <c r="B330" s="30" t="s">
        <v>559</v>
      </c>
      <c r="C330" s="30" t="s">
        <v>560</v>
      </c>
      <c r="D330" s="163" t="s">
        <v>561</v>
      </c>
      <c r="E330" s="163"/>
      <c r="F330" s="30" t="s">
        <v>802</v>
      </c>
      <c r="G330" s="30" t="s">
        <v>54</v>
      </c>
      <c r="H330" s="30" t="s">
        <v>55</v>
      </c>
      <c r="I330" s="31" t="s">
        <v>22</v>
      </c>
      <c r="J330" s="27" t="s">
        <v>562</v>
      </c>
      <c r="K330" s="31" t="s">
        <v>24</v>
      </c>
      <c r="L330" s="31" t="s">
        <v>86</v>
      </c>
      <c r="M330" s="32">
        <v>85</v>
      </c>
      <c r="N330" s="33">
        <v>98280</v>
      </c>
      <c r="O330" s="171"/>
    </row>
    <row r="331" spans="1:15" s="19" customFormat="1" ht="96" hidden="1" x14ac:dyDescent="0.2">
      <c r="A331" s="29" t="s">
        <v>369</v>
      </c>
      <c r="B331" s="30" t="s">
        <v>559</v>
      </c>
      <c r="C331" s="30" t="s">
        <v>560</v>
      </c>
      <c r="D331" s="163" t="s">
        <v>561</v>
      </c>
      <c r="E331" s="163"/>
      <c r="F331" s="30" t="s">
        <v>802</v>
      </c>
      <c r="G331" s="30" t="s">
        <v>54</v>
      </c>
      <c r="H331" s="30" t="s">
        <v>55</v>
      </c>
      <c r="I331" s="31" t="s">
        <v>22</v>
      </c>
      <c r="J331" s="27" t="s">
        <v>563</v>
      </c>
      <c r="K331" s="31" t="s">
        <v>20</v>
      </c>
      <c r="L331" s="31" t="s">
        <v>67</v>
      </c>
      <c r="M331" s="32">
        <v>80</v>
      </c>
      <c r="N331" s="33">
        <v>290241</v>
      </c>
      <c r="O331" s="171"/>
    </row>
    <row r="332" spans="1:15" s="19" customFormat="1" ht="16" hidden="1" x14ac:dyDescent="0.2">
      <c r="A332" s="29" t="s">
        <v>369</v>
      </c>
      <c r="B332" s="30" t="s">
        <v>559</v>
      </c>
      <c r="C332" s="30" t="s">
        <v>560</v>
      </c>
      <c r="D332" s="163" t="s">
        <v>561</v>
      </c>
      <c r="E332" s="163"/>
      <c r="F332" s="30" t="s">
        <v>802</v>
      </c>
      <c r="G332" s="30" t="s">
        <v>54</v>
      </c>
      <c r="H332" s="30" t="s">
        <v>55</v>
      </c>
      <c r="I332" s="31" t="s">
        <v>22</v>
      </c>
      <c r="J332" s="27" t="s">
        <v>279</v>
      </c>
      <c r="K332" s="31" t="s">
        <v>20</v>
      </c>
      <c r="L332" s="31" t="s">
        <v>35</v>
      </c>
      <c r="M332" s="32">
        <v>80</v>
      </c>
      <c r="N332" s="33">
        <v>144963</v>
      </c>
      <c r="O332" s="171"/>
    </row>
    <row r="333" spans="1:15" s="19" customFormat="1" ht="32" hidden="1" x14ac:dyDescent="0.2">
      <c r="A333" s="29" t="s">
        <v>369</v>
      </c>
      <c r="B333" s="30" t="s">
        <v>559</v>
      </c>
      <c r="C333" s="30" t="s">
        <v>560</v>
      </c>
      <c r="D333" s="164" t="s">
        <v>561</v>
      </c>
      <c r="E333" s="164"/>
      <c r="F333" s="30" t="s">
        <v>802</v>
      </c>
      <c r="G333" s="30" t="s">
        <v>54</v>
      </c>
      <c r="H333" s="30" t="s">
        <v>55</v>
      </c>
      <c r="I333" s="31" t="s">
        <v>22</v>
      </c>
      <c r="J333" s="27" t="s">
        <v>564</v>
      </c>
      <c r="K333" s="31" t="s">
        <v>30</v>
      </c>
      <c r="L333" s="31" t="s">
        <v>31</v>
      </c>
      <c r="M333" s="32">
        <v>85</v>
      </c>
      <c r="N333" s="33">
        <v>122409</v>
      </c>
      <c r="O333" s="171"/>
    </row>
    <row r="334" spans="1:15" s="19" customFormat="1" ht="32" hidden="1" x14ac:dyDescent="0.2">
      <c r="A334" s="29" t="s">
        <v>369</v>
      </c>
      <c r="B334" s="30" t="s">
        <v>565</v>
      </c>
      <c r="C334" s="30" t="s">
        <v>566</v>
      </c>
      <c r="D334" s="165" t="s">
        <v>824</v>
      </c>
      <c r="E334" s="165" t="str">
        <f>VLOOKUP(B334,Description!$A$2:$B$88,2,FALSE)</f>
        <v>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v>
      </c>
      <c r="F334" s="30" t="s">
        <v>802</v>
      </c>
      <c r="G334" s="30" t="s">
        <v>54</v>
      </c>
      <c r="H334" s="30" t="s">
        <v>55</v>
      </c>
      <c r="I334" s="31" t="s">
        <v>18</v>
      </c>
      <c r="J334" s="27" t="s">
        <v>557</v>
      </c>
      <c r="K334" s="31" t="s">
        <v>20</v>
      </c>
      <c r="L334" s="31" t="s">
        <v>82</v>
      </c>
      <c r="M334" s="32">
        <v>80</v>
      </c>
      <c r="N334" s="33">
        <v>357617.91999999998</v>
      </c>
      <c r="O334" s="171">
        <f>SUMIF($C$3:$C$413,C334,$N$3:$N$413)</f>
        <v>1094417.81</v>
      </c>
    </row>
    <row r="335" spans="1:15" s="19" customFormat="1" ht="48" hidden="1" x14ac:dyDescent="0.2">
      <c r="A335" s="29" t="s">
        <v>369</v>
      </c>
      <c r="B335" s="30" t="s">
        <v>565</v>
      </c>
      <c r="C335" s="30" t="s">
        <v>566</v>
      </c>
      <c r="D335" s="166" t="s">
        <v>567</v>
      </c>
      <c r="E335" s="166"/>
      <c r="F335" s="30" t="s">
        <v>802</v>
      </c>
      <c r="G335" s="30" t="s">
        <v>54</v>
      </c>
      <c r="H335" s="30" t="s">
        <v>55</v>
      </c>
      <c r="I335" s="31" t="s">
        <v>22</v>
      </c>
      <c r="J335" s="27" t="s">
        <v>150</v>
      </c>
      <c r="K335" s="31" t="s">
        <v>20</v>
      </c>
      <c r="L335" s="31" t="s">
        <v>21</v>
      </c>
      <c r="M335" s="32">
        <v>80</v>
      </c>
      <c r="N335" s="33">
        <v>291690</v>
      </c>
      <c r="O335" s="171"/>
    </row>
    <row r="336" spans="1:15" s="19" customFormat="1" ht="16" hidden="1" x14ac:dyDescent="0.2">
      <c r="A336" s="29" t="s">
        <v>369</v>
      </c>
      <c r="B336" s="30" t="s">
        <v>565</v>
      </c>
      <c r="C336" s="30" t="s">
        <v>566</v>
      </c>
      <c r="D336" s="166" t="s">
        <v>567</v>
      </c>
      <c r="E336" s="166"/>
      <c r="F336" s="30" t="s">
        <v>802</v>
      </c>
      <c r="G336" s="30" t="s">
        <v>54</v>
      </c>
      <c r="H336" s="30" t="s">
        <v>55</v>
      </c>
      <c r="I336" s="31" t="s">
        <v>22</v>
      </c>
      <c r="J336" s="27" t="s">
        <v>568</v>
      </c>
      <c r="K336" s="31" t="s">
        <v>20</v>
      </c>
      <c r="L336" s="31" t="s">
        <v>21</v>
      </c>
      <c r="M336" s="32">
        <v>80</v>
      </c>
      <c r="N336" s="33">
        <v>103340.16</v>
      </c>
      <c r="O336" s="171"/>
    </row>
    <row r="337" spans="1:15" s="19" customFormat="1" ht="32" hidden="1" x14ac:dyDescent="0.2">
      <c r="A337" s="29" t="s">
        <v>369</v>
      </c>
      <c r="B337" s="30" t="s">
        <v>565</v>
      </c>
      <c r="C337" s="30" t="s">
        <v>566</v>
      </c>
      <c r="D337" s="166" t="s">
        <v>567</v>
      </c>
      <c r="E337" s="166"/>
      <c r="F337" s="30" t="s">
        <v>802</v>
      </c>
      <c r="G337" s="30" t="s">
        <v>54</v>
      </c>
      <c r="H337" s="30" t="s">
        <v>55</v>
      </c>
      <c r="I337" s="31" t="s">
        <v>22</v>
      </c>
      <c r="J337" s="27" t="s">
        <v>569</v>
      </c>
      <c r="K337" s="31" t="s">
        <v>20</v>
      </c>
      <c r="L337" s="31" t="s">
        <v>35</v>
      </c>
      <c r="M337" s="32">
        <v>80</v>
      </c>
      <c r="N337" s="33">
        <v>108039.73</v>
      </c>
      <c r="O337" s="171"/>
    </row>
    <row r="338" spans="1:15" s="19" customFormat="1" ht="16" hidden="1" x14ac:dyDescent="0.2">
      <c r="A338" s="29" t="s">
        <v>369</v>
      </c>
      <c r="B338" s="30" t="s">
        <v>565</v>
      </c>
      <c r="C338" s="30" t="s">
        <v>566</v>
      </c>
      <c r="D338" s="166" t="s">
        <v>567</v>
      </c>
      <c r="E338" s="166"/>
      <c r="F338" s="30" t="s">
        <v>802</v>
      </c>
      <c r="G338" s="30" t="s">
        <v>54</v>
      </c>
      <c r="H338" s="30" t="s">
        <v>55</v>
      </c>
      <c r="I338" s="31" t="s">
        <v>22</v>
      </c>
      <c r="J338" s="27" t="s">
        <v>169</v>
      </c>
      <c r="K338" s="31" t="s">
        <v>30</v>
      </c>
      <c r="L338" s="31" t="s">
        <v>31</v>
      </c>
      <c r="M338" s="32">
        <v>85</v>
      </c>
      <c r="N338" s="33">
        <v>133560</v>
      </c>
      <c r="O338" s="171"/>
    </row>
    <row r="339" spans="1:15" s="19" customFormat="1" ht="16" hidden="1" x14ac:dyDescent="0.2">
      <c r="A339" s="29" t="s">
        <v>369</v>
      </c>
      <c r="B339" s="30" t="s">
        <v>565</v>
      </c>
      <c r="C339" s="30" t="s">
        <v>566</v>
      </c>
      <c r="D339" s="167" t="s">
        <v>567</v>
      </c>
      <c r="E339" s="167"/>
      <c r="F339" s="30" t="s">
        <v>802</v>
      </c>
      <c r="G339" s="30" t="s">
        <v>54</v>
      </c>
      <c r="H339" s="30" t="s">
        <v>55</v>
      </c>
      <c r="I339" s="31" t="s">
        <v>22</v>
      </c>
      <c r="J339" s="27" t="s">
        <v>570</v>
      </c>
      <c r="K339" s="31" t="s">
        <v>24</v>
      </c>
      <c r="L339" s="31" t="s">
        <v>25</v>
      </c>
      <c r="M339" s="32">
        <v>85</v>
      </c>
      <c r="N339" s="33">
        <v>100170</v>
      </c>
      <c r="O339" s="171"/>
    </row>
    <row r="340" spans="1:15" s="19" customFormat="1" ht="16" hidden="1" x14ac:dyDescent="0.2">
      <c r="A340" s="29" t="s">
        <v>369</v>
      </c>
      <c r="B340" s="30" t="s">
        <v>571</v>
      </c>
      <c r="C340" s="30" t="s">
        <v>572</v>
      </c>
      <c r="D340" s="165" t="s">
        <v>573</v>
      </c>
      <c r="E340" s="165" t="str">
        <f>VLOOKUP(B340,Description!$A$2:$B$88,2,FALSE)</f>
        <v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v>
      </c>
      <c r="F340" s="30" t="s">
        <v>803</v>
      </c>
      <c r="G340" s="30" t="s">
        <v>36</v>
      </c>
      <c r="H340" s="30" t="s">
        <v>37</v>
      </c>
      <c r="I340" s="31" t="s">
        <v>18</v>
      </c>
      <c r="J340" s="27" t="s">
        <v>269</v>
      </c>
      <c r="K340" s="31" t="s">
        <v>20</v>
      </c>
      <c r="L340" s="31" t="s">
        <v>82</v>
      </c>
      <c r="M340" s="32">
        <v>80</v>
      </c>
      <c r="N340" s="33">
        <v>200969.1</v>
      </c>
      <c r="O340" s="171">
        <f>SUMIF($C$3:$C$413,C340,$N$3:$N$413)</f>
        <v>809433.3</v>
      </c>
    </row>
    <row r="341" spans="1:15" s="19" customFormat="1" ht="26.25" hidden="1" customHeight="1" x14ac:dyDescent="0.2">
      <c r="A341" s="29" t="s">
        <v>369</v>
      </c>
      <c r="B341" s="30" t="s">
        <v>571</v>
      </c>
      <c r="C341" s="30" t="s">
        <v>572</v>
      </c>
      <c r="D341" s="166" t="s">
        <v>573</v>
      </c>
      <c r="E341" s="166"/>
      <c r="F341" s="30" t="s">
        <v>803</v>
      </c>
      <c r="G341" s="30" t="s">
        <v>36</v>
      </c>
      <c r="H341" s="30" t="s">
        <v>37</v>
      </c>
      <c r="I341" s="31" t="s">
        <v>22</v>
      </c>
      <c r="J341" s="27" t="s">
        <v>434</v>
      </c>
      <c r="K341" s="31" t="s">
        <v>20</v>
      </c>
      <c r="L341" s="31" t="s">
        <v>435</v>
      </c>
      <c r="M341" s="32">
        <v>80</v>
      </c>
      <c r="N341" s="33">
        <v>170656.2</v>
      </c>
      <c r="O341" s="171"/>
    </row>
    <row r="342" spans="1:15" s="19" customFormat="1" ht="16" hidden="1" x14ac:dyDescent="0.2">
      <c r="A342" s="29" t="s">
        <v>369</v>
      </c>
      <c r="B342" s="30" t="s">
        <v>571</v>
      </c>
      <c r="C342" s="30" t="s">
        <v>572</v>
      </c>
      <c r="D342" s="166" t="s">
        <v>573</v>
      </c>
      <c r="E342" s="166"/>
      <c r="F342" s="30" t="s">
        <v>803</v>
      </c>
      <c r="G342" s="30" t="s">
        <v>36</v>
      </c>
      <c r="H342" s="30" t="s">
        <v>37</v>
      </c>
      <c r="I342" s="31" t="s">
        <v>22</v>
      </c>
      <c r="J342" s="27" t="s">
        <v>574</v>
      </c>
      <c r="K342" s="31" t="s">
        <v>24</v>
      </c>
      <c r="L342" s="31" t="s">
        <v>25</v>
      </c>
      <c r="M342" s="32">
        <v>85</v>
      </c>
      <c r="N342" s="33">
        <v>114597</v>
      </c>
      <c r="O342" s="171"/>
    </row>
    <row r="343" spans="1:15" s="19" customFormat="1" ht="16" hidden="1" x14ac:dyDescent="0.2">
      <c r="A343" s="29" t="s">
        <v>369</v>
      </c>
      <c r="B343" s="30" t="s">
        <v>571</v>
      </c>
      <c r="C343" s="30" t="s">
        <v>572</v>
      </c>
      <c r="D343" s="166" t="s">
        <v>573</v>
      </c>
      <c r="E343" s="166"/>
      <c r="F343" s="30" t="s">
        <v>803</v>
      </c>
      <c r="G343" s="30" t="s">
        <v>36</v>
      </c>
      <c r="H343" s="30" t="s">
        <v>37</v>
      </c>
      <c r="I343" s="31" t="s">
        <v>22</v>
      </c>
      <c r="J343" s="27" t="s">
        <v>454</v>
      </c>
      <c r="K343" s="31" t="s">
        <v>30</v>
      </c>
      <c r="L343" s="31" t="s">
        <v>31</v>
      </c>
      <c r="M343" s="32">
        <v>85</v>
      </c>
      <c r="N343" s="33">
        <v>148617</v>
      </c>
      <c r="O343" s="171"/>
    </row>
    <row r="344" spans="1:15" s="19" customFormat="1" ht="48" hidden="1" x14ac:dyDescent="0.2">
      <c r="A344" s="29" t="s">
        <v>369</v>
      </c>
      <c r="B344" s="30" t="s">
        <v>571</v>
      </c>
      <c r="C344" s="30" t="s">
        <v>572</v>
      </c>
      <c r="D344" s="166" t="s">
        <v>573</v>
      </c>
      <c r="E344" s="166"/>
      <c r="F344" s="30" t="s">
        <v>803</v>
      </c>
      <c r="G344" s="30" t="s">
        <v>36</v>
      </c>
      <c r="H344" s="30" t="s">
        <v>37</v>
      </c>
      <c r="I344" s="31" t="s">
        <v>22</v>
      </c>
      <c r="J344" s="27" t="s">
        <v>436</v>
      </c>
      <c r="K344" s="31" t="s">
        <v>20</v>
      </c>
      <c r="L344" s="31" t="s">
        <v>153</v>
      </c>
      <c r="M344" s="32">
        <v>80</v>
      </c>
      <c r="N344" s="33">
        <v>128100</v>
      </c>
      <c r="O344" s="171"/>
    </row>
    <row r="345" spans="1:15" s="19" customFormat="1" ht="32" hidden="1" x14ac:dyDescent="0.2">
      <c r="A345" s="29" t="s">
        <v>369</v>
      </c>
      <c r="B345" s="30" t="s">
        <v>571</v>
      </c>
      <c r="C345" s="30" t="s">
        <v>572</v>
      </c>
      <c r="D345" s="167" t="s">
        <v>573</v>
      </c>
      <c r="E345" s="167"/>
      <c r="F345" s="30" t="s">
        <v>803</v>
      </c>
      <c r="G345" s="30" t="s">
        <v>36</v>
      </c>
      <c r="H345" s="30" t="s">
        <v>37</v>
      </c>
      <c r="I345" s="31" t="s">
        <v>22</v>
      </c>
      <c r="J345" s="27" t="s">
        <v>575</v>
      </c>
      <c r="K345" s="31" t="s">
        <v>24</v>
      </c>
      <c r="L345" s="31" t="s">
        <v>25</v>
      </c>
      <c r="M345" s="32">
        <v>85</v>
      </c>
      <c r="N345" s="33">
        <v>46494</v>
      </c>
      <c r="O345" s="171"/>
    </row>
    <row r="346" spans="1:15" s="19" customFormat="1" ht="48" hidden="1" x14ac:dyDescent="0.2">
      <c r="A346" s="29" t="s">
        <v>369</v>
      </c>
      <c r="B346" s="30" t="s">
        <v>576</v>
      </c>
      <c r="C346" s="30" t="s">
        <v>577</v>
      </c>
      <c r="D346" s="165" t="s">
        <v>578</v>
      </c>
      <c r="E346" s="165" t="str">
        <f>VLOOKUP(B346,Description!$A$2:$B$88,2,FALSE)</f>
        <v>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v>
      </c>
      <c r="F346" s="30" t="s">
        <v>804</v>
      </c>
      <c r="G346" s="30" t="s">
        <v>38</v>
      </c>
      <c r="H346" s="30" t="s">
        <v>39</v>
      </c>
      <c r="I346" s="31" t="s">
        <v>18</v>
      </c>
      <c r="J346" s="27" t="s">
        <v>579</v>
      </c>
      <c r="K346" s="31" t="s">
        <v>20</v>
      </c>
      <c r="L346" s="31" t="s">
        <v>50</v>
      </c>
      <c r="M346" s="32">
        <v>80</v>
      </c>
      <c r="N346" s="33">
        <v>237130.37</v>
      </c>
      <c r="O346" s="171">
        <f>SUMIF($C$3:$C$413,C346,$N$3:$N$413)</f>
        <v>1008502.4999999999</v>
      </c>
    </row>
    <row r="347" spans="1:15" s="19" customFormat="1" ht="32" hidden="1" x14ac:dyDescent="0.2">
      <c r="A347" s="29" t="s">
        <v>369</v>
      </c>
      <c r="B347" s="30" t="s">
        <v>576</v>
      </c>
      <c r="C347" s="30" t="s">
        <v>577</v>
      </c>
      <c r="D347" s="166" t="s">
        <v>578</v>
      </c>
      <c r="E347" s="166"/>
      <c r="F347" s="30" t="s">
        <v>804</v>
      </c>
      <c r="G347" s="30" t="s">
        <v>38</v>
      </c>
      <c r="H347" s="30" t="s">
        <v>39</v>
      </c>
      <c r="I347" s="31" t="s">
        <v>22</v>
      </c>
      <c r="J347" s="27" t="s">
        <v>359</v>
      </c>
      <c r="K347" s="31" t="s">
        <v>30</v>
      </c>
      <c r="L347" s="31" t="s">
        <v>31</v>
      </c>
      <c r="M347" s="32">
        <v>85</v>
      </c>
      <c r="N347" s="33">
        <v>235191.6</v>
      </c>
      <c r="O347" s="171"/>
    </row>
    <row r="348" spans="1:15" s="19" customFormat="1" ht="24" hidden="1" customHeight="1" x14ac:dyDescent="0.2">
      <c r="A348" s="29" t="s">
        <v>369</v>
      </c>
      <c r="B348" s="30" t="s">
        <v>576</v>
      </c>
      <c r="C348" s="30" t="s">
        <v>577</v>
      </c>
      <c r="D348" s="166" t="s">
        <v>578</v>
      </c>
      <c r="E348" s="166"/>
      <c r="F348" s="30" t="s">
        <v>804</v>
      </c>
      <c r="G348" s="30" t="s">
        <v>38</v>
      </c>
      <c r="H348" s="30" t="s">
        <v>39</v>
      </c>
      <c r="I348" s="31" t="s">
        <v>22</v>
      </c>
      <c r="J348" s="27" t="s">
        <v>357</v>
      </c>
      <c r="K348" s="31" t="s">
        <v>24</v>
      </c>
      <c r="L348" s="31" t="s">
        <v>25</v>
      </c>
      <c r="M348" s="32">
        <v>85</v>
      </c>
      <c r="N348" s="33">
        <v>231817.94</v>
      </c>
      <c r="O348" s="171"/>
    </row>
    <row r="349" spans="1:15" s="19" customFormat="1" ht="32" hidden="1" x14ac:dyDescent="0.2">
      <c r="A349" s="29" t="s">
        <v>369</v>
      </c>
      <c r="B349" s="30" t="s">
        <v>576</v>
      </c>
      <c r="C349" s="30" t="s">
        <v>577</v>
      </c>
      <c r="D349" s="166" t="s">
        <v>578</v>
      </c>
      <c r="E349" s="166"/>
      <c r="F349" s="30" t="s">
        <v>804</v>
      </c>
      <c r="G349" s="30" t="s">
        <v>38</v>
      </c>
      <c r="H349" s="30" t="s">
        <v>39</v>
      </c>
      <c r="I349" s="31" t="s">
        <v>22</v>
      </c>
      <c r="J349" s="27" t="s">
        <v>580</v>
      </c>
      <c r="K349" s="31" t="s">
        <v>20</v>
      </c>
      <c r="L349" s="31" t="s">
        <v>35</v>
      </c>
      <c r="M349" s="32">
        <v>80</v>
      </c>
      <c r="N349" s="33">
        <v>95854.45</v>
      </c>
      <c r="O349" s="171"/>
    </row>
    <row r="350" spans="1:15" s="19" customFormat="1" ht="32" hidden="1" x14ac:dyDescent="0.2">
      <c r="A350" s="29" t="s">
        <v>369</v>
      </c>
      <c r="B350" s="30" t="s">
        <v>576</v>
      </c>
      <c r="C350" s="30" t="s">
        <v>577</v>
      </c>
      <c r="D350" s="166" t="s">
        <v>578</v>
      </c>
      <c r="E350" s="166"/>
      <c r="F350" s="30" t="s">
        <v>804</v>
      </c>
      <c r="G350" s="30" t="s">
        <v>38</v>
      </c>
      <c r="H350" s="30" t="s">
        <v>39</v>
      </c>
      <c r="I350" s="31" t="s">
        <v>22</v>
      </c>
      <c r="J350" s="27" t="s">
        <v>581</v>
      </c>
      <c r="K350" s="31" t="s">
        <v>20</v>
      </c>
      <c r="L350" s="31" t="s">
        <v>21</v>
      </c>
      <c r="M350" s="32">
        <v>80</v>
      </c>
      <c r="N350" s="33">
        <v>102771.78</v>
      </c>
      <c r="O350" s="171"/>
    </row>
    <row r="351" spans="1:15" s="19" customFormat="1" ht="25.5" hidden="1" customHeight="1" x14ac:dyDescent="0.2">
      <c r="A351" s="29" t="s">
        <v>369</v>
      </c>
      <c r="B351" s="30" t="s">
        <v>576</v>
      </c>
      <c r="C351" s="30" t="s">
        <v>577</v>
      </c>
      <c r="D351" s="167" t="s">
        <v>578</v>
      </c>
      <c r="E351" s="167"/>
      <c r="F351" s="30" t="s">
        <v>804</v>
      </c>
      <c r="G351" s="30" t="s">
        <v>38</v>
      </c>
      <c r="H351" s="30" t="s">
        <v>39</v>
      </c>
      <c r="I351" s="31" t="s">
        <v>22</v>
      </c>
      <c r="J351" s="27" t="s">
        <v>582</v>
      </c>
      <c r="K351" s="31" t="s">
        <v>20</v>
      </c>
      <c r="L351" s="31" t="s">
        <v>87</v>
      </c>
      <c r="M351" s="32">
        <v>80</v>
      </c>
      <c r="N351" s="33">
        <v>105736.36</v>
      </c>
      <c r="O351" s="171"/>
    </row>
    <row r="352" spans="1:15" s="19" customFormat="1" ht="32" hidden="1" x14ac:dyDescent="0.2">
      <c r="A352" s="29" t="s">
        <v>369</v>
      </c>
      <c r="B352" s="30" t="s">
        <v>583</v>
      </c>
      <c r="C352" s="30" t="s">
        <v>584</v>
      </c>
      <c r="D352" s="165" t="s">
        <v>585</v>
      </c>
      <c r="E352" s="165" t="str">
        <f>VLOOKUP(B352,Description!$A$2:$B$88,2,FALSE)</f>
        <v>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v>
      </c>
      <c r="F352" s="30" t="s">
        <v>804</v>
      </c>
      <c r="G352" s="30" t="s">
        <v>38</v>
      </c>
      <c r="H352" s="30" t="s">
        <v>39</v>
      </c>
      <c r="I352" s="31" t="s">
        <v>18</v>
      </c>
      <c r="J352" s="27" t="s">
        <v>218</v>
      </c>
      <c r="K352" s="31" t="s">
        <v>24</v>
      </c>
      <c r="L352" s="31" t="s">
        <v>25</v>
      </c>
      <c r="M352" s="32">
        <v>85</v>
      </c>
      <c r="N352" s="33">
        <v>215945</v>
      </c>
      <c r="O352" s="171">
        <f>SUMIF($C$3:$C$413,C352,$N$3:$N$413)</f>
        <v>1070946.3999999999</v>
      </c>
    </row>
    <row r="353" spans="1:15" s="19" customFormat="1" ht="64" hidden="1" x14ac:dyDescent="0.2">
      <c r="A353" s="29" t="s">
        <v>369</v>
      </c>
      <c r="B353" s="30" t="s">
        <v>583</v>
      </c>
      <c r="C353" s="30" t="s">
        <v>584</v>
      </c>
      <c r="D353" s="166" t="s">
        <v>585</v>
      </c>
      <c r="E353" s="166"/>
      <c r="F353" s="30" t="s">
        <v>804</v>
      </c>
      <c r="G353" s="30" t="s">
        <v>38</v>
      </c>
      <c r="H353" s="30" t="s">
        <v>39</v>
      </c>
      <c r="I353" s="31" t="s">
        <v>22</v>
      </c>
      <c r="J353" s="27" t="s">
        <v>586</v>
      </c>
      <c r="K353" s="31" t="s">
        <v>20</v>
      </c>
      <c r="L353" s="31" t="s">
        <v>67</v>
      </c>
      <c r="M353" s="32">
        <v>80</v>
      </c>
      <c r="N353" s="33">
        <v>267974.40000000002</v>
      </c>
      <c r="O353" s="171"/>
    </row>
    <row r="354" spans="1:15" s="19" customFormat="1" ht="16" hidden="1" x14ac:dyDescent="0.2">
      <c r="A354" s="29" t="s">
        <v>369</v>
      </c>
      <c r="B354" s="30" t="s">
        <v>583</v>
      </c>
      <c r="C354" s="30" t="s">
        <v>584</v>
      </c>
      <c r="D354" s="166" t="s">
        <v>585</v>
      </c>
      <c r="E354" s="166"/>
      <c r="F354" s="30" t="s">
        <v>804</v>
      </c>
      <c r="G354" s="30" t="s">
        <v>38</v>
      </c>
      <c r="H354" s="30" t="s">
        <v>39</v>
      </c>
      <c r="I354" s="31" t="s">
        <v>22</v>
      </c>
      <c r="J354" s="27" t="s">
        <v>171</v>
      </c>
      <c r="K354" s="31" t="s">
        <v>30</v>
      </c>
      <c r="L354" s="31" t="s">
        <v>31</v>
      </c>
      <c r="M354" s="32">
        <v>85</v>
      </c>
      <c r="N354" s="33">
        <v>168900</v>
      </c>
      <c r="O354" s="171"/>
    </row>
    <row r="355" spans="1:15" s="19" customFormat="1" ht="32" hidden="1" x14ac:dyDescent="0.2">
      <c r="A355" s="29" t="s">
        <v>369</v>
      </c>
      <c r="B355" s="30" t="s">
        <v>583</v>
      </c>
      <c r="C355" s="30" t="s">
        <v>584</v>
      </c>
      <c r="D355" s="166" t="s">
        <v>585</v>
      </c>
      <c r="E355" s="166"/>
      <c r="F355" s="30" t="s">
        <v>804</v>
      </c>
      <c r="G355" s="30" t="s">
        <v>38</v>
      </c>
      <c r="H355" s="30" t="s">
        <v>39</v>
      </c>
      <c r="I355" s="31" t="s">
        <v>22</v>
      </c>
      <c r="J355" s="27" t="s">
        <v>587</v>
      </c>
      <c r="K355" s="31" t="s">
        <v>20</v>
      </c>
      <c r="L355" s="31" t="s">
        <v>67</v>
      </c>
      <c r="M355" s="32">
        <v>80</v>
      </c>
      <c r="N355" s="33">
        <v>169167</v>
      </c>
      <c r="O355" s="171"/>
    </row>
    <row r="356" spans="1:15" s="19" customFormat="1" ht="16" hidden="1" x14ac:dyDescent="0.2">
      <c r="A356" s="29" t="s">
        <v>369</v>
      </c>
      <c r="B356" s="30" t="s">
        <v>583</v>
      </c>
      <c r="C356" s="30" t="s">
        <v>584</v>
      </c>
      <c r="D356" s="166" t="s">
        <v>585</v>
      </c>
      <c r="E356" s="166"/>
      <c r="F356" s="30" t="s">
        <v>804</v>
      </c>
      <c r="G356" s="30" t="s">
        <v>38</v>
      </c>
      <c r="H356" s="30" t="s">
        <v>39</v>
      </c>
      <c r="I356" s="31" t="s">
        <v>22</v>
      </c>
      <c r="J356" s="27" t="s">
        <v>588</v>
      </c>
      <c r="K356" s="31" t="s">
        <v>24</v>
      </c>
      <c r="L356" s="31" t="s">
        <v>25</v>
      </c>
      <c r="M356" s="32">
        <v>85</v>
      </c>
      <c r="N356" s="33">
        <v>124475</v>
      </c>
      <c r="O356" s="171"/>
    </row>
    <row r="357" spans="1:15" s="19" customFormat="1" ht="16" hidden="1" x14ac:dyDescent="0.2">
      <c r="A357" s="29" t="s">
        <v>369</v>
      </c>
      <c r="B357" s="30" t="s">
        <v>583</v>
      </c>
      <c r="C357" s="30" t="s">
        <v>584</v>
      </c>
      <c r="D357" s="167" t="s">
        <v>585</v>
      </c>
      <c r="E357" s="167"/>
      <c r="F357" s="30" t="s">
        <v>804</v>
      </c>
      <c r="G357" s="30" t="s">
        <v>38</v>
      </c>
      <c r="H357" s="30" t="s">
        <v>39</v>
      </c>
      <c r="I357" s="31" t="s">
        <v>22</v>
      </c>
      <c r="J357" s="27" t="s">
        <v>589</v>
      </c>
      <c r="K357" s="31" t="s">
        <v>30</v>
      </c>
      <c r="L357" s="31" t="s">
        <v>31</v>
      </c>
      <c r="M357" s="32">
        <v>85</v>
      </c>
      <c r="N357" s="33">
        <v>124485</v>
      </c>
      <c r="O357" s="171"/>
    </row>
    <row r="358" spans="1:15" s="19" customFormat="1" ht="15" customHeight="1" x14ac:dyDescent="0.2">
      <c r="A358" s="29" t="s">
        <v>369</v>
      </c>
      <c r="B358" s="30" t="s">
        <v>590</v>
      </c>
      <c r="C358" s="30" t="s">
        <v>591</v>
      </c>
      <c r="D358" s="162" t="s">
        <v>592</v>
      </c>
      <c r="E358" s="162" t="str">
        <f>VLOOKUP(B358,Description!$A$2:$B$88,2,FALSE)</f>
        <v>Enhance regional resilience to wildfire risks through a comprehensive strategy,including risk analysis, emergency planning, knowledge sharing, and cross-border cooperation. it aims to implement advanced wildfire risk mapping and improve early warning systems</v>
      </c>
      <c r="F358" s="30" t="s">
        <v>805</v>
      </c>
      <c r="G358" s="30" t="s">
        <v>44</v>
      </c>
      <c r="H358" s="30" t="s">
        <v>45</v>
      </c>
      <c r="I358" s="31" t="s">
        <v>18</v>
      </c>
      <c r="J358" s="27" t="s">
        <v>593</v>
      </c>
      <c r="K358" s="31" t="s">
        <v>20</v>
      </c>
      <c r="L358" s="31" t="s">
        <v>67</v>
      </c>
      <c r="M358" s="32">
        <v>80</v>
      </c>
      <c r="N358" s="33">
        <v>236801.28</v>
      </c>
      <c r="O358" s="171">
        <f>SUMIF($C$3:$C$413,C358,$N$3:$N$413)</f>
        <v>1056676.96</v>
      </c>
    </row>
    <row r="359" spans="1:15" s="19" customFormat="1" ht="15" customHeight="1" x14ac:dyDescent="0.2">
      <c r="A359" s="29" t="s">
        <v>369</v>
      </c>
      <c r="B359" s="30" t="s">
        <v>590</v>
      </c>
      <c r="C359" s="30" t="s">
        <v>591</v>
      </c>
      <c r="D359" s="163"/>
      <c r="E359" s="163"/>
      <c r="F359" s="30" t="s">
        <v>805</v>
      </c>
      <c r="G359" s="30" t="s">
        <v>44</v>
      </c>
      <c r="H359" s="30" t="s">
        <v>45</v>
      </c>
      <c r="I359" s="31" t="s">
        <v>22</v>
      </c>
      <c r="J359" s="27" t="s">
        <v>279</v>
      </c>
      <c r="K359" s="31" t="s">
        <v>20</v>
      </c>
      <c r="L359" s="31" t="s">
        <v>35</v>
      </c>
      <c r="M359" s="32">
        <v>80</v>
      </c>
      <c r="N359" s="33">
        <v>185003.28</v>
      </c>
      <c r="O359" s="171"/>
    </row>
    <row r="360" spans="1:15" s="19" customFormat="1" ht="15" customHeight="1" x14ac:dyDescent="0.2">
      <c r="A360" s="29" t="s">
        <v>369</v>
      </c>
      <c r="B360" s="30" t="s">
        <v>590</v>
      </c>
      <c r="C360" s="30" t="s">
        <v>591</v>
      </c>
      <c r="D360" s="163"/>
      <c r="E360" s="163"/>
      <c r="F360" s="30" t="s">
        <v>805</v>
      </c>
      <c r="G360" s="30" t="s">
        <v>44</v>
      </c>
      <c r="H360" s="30" t="s">
        <v>45</v>
      </c>
      <c r="I360" s="31" t="s">
        <v>22</v>
      </c>
      <c r="J360" s="27" t="s">
        <v>594</v>
      </c>
      <c r="K360" s="31" t="s">
        <v>20</v>
      </c>
      <c r="L360" s="31" t="s">
        <v>595</v>
      </c>
      <c r="M360" s="32">
        <v>80</v>
      </c>
      <c r="N360" s="33">
        <v>162764</v>
      </c>
      <c r="O360" s="171"/>
    </row>
    <row r="361" spans="1:15" s="19" customFormat="1" ht="15" customHeight="1" x14ac:dyDescent="0.2">
      <c r="A361" s="29" t="s">
        <v>369</v>
      </c>
      <c r="B361" s="30" t="s">
        <v>590</v>
      </c>
      <c r="C361" s="30" t="s">
        <v>591</v>
      </c>
      <c r="D361" s="163"/>
      <c r="E361" s="163"/>
      <c r="F361" s="30" t="s">
        <v>805</v>
      </c>
      <c r="G361" s="30" t="s">
        <v>44</v>
      </c>
      <c r="H361" s="30" t="s">
        <v>45</v>
      </c>
      <c r="I361" s="31" t="s">
        <v>22</v>
      </c>
      <c r="J361" s="27" t="s">
        <v>363</v>
      </c>
      <c r="K361" s="31" t="s">
        <v>24</v>
      </c>
      <c r="L361" s="31" t="s">
        <v>25</v>
      </c>
      <c r="M361" s="32">
        <v>85</v>
      </c>
      <c r="N361" s="33">
        <v>236048.4</v>
      </c>
      <c r="O361" s="171"/>
    </row>
    <row r="362" spans="1:15" s="19" customFormat="1" ht="15" customHeight="1" x14ac:dyDescent="0.2">
      <c r="A362" s="29" t="s">
        <v>369</v>
      </c>
      <c r="B362" s="30" t="s">
        <v>590</v>
      </c>
      <c r="C362" s="30" t="s">
        <v>591</v>
      </c>
      <c r="D362" s="164"/>
      <c r="E362" s="164"/>
      <c r="F362" s="30" t="s">
        <v>805</v>
      </c>
      <c r="G362" s="30" t="s">
        <v>44</v>
      </c>
      <c r="H362" s="30" t="s">
        <v>45</v>
      </c>
      <c r="I362" s="31" t="s">
        <v>22</v>
      </c>
      <c r="J362" s="27" t="s">
        <v>596</v>
      </c>
      <c r="K362" s="31" t="s">
        <v>30</v>
      </c>
      <c r="L362" s="31" t="s">
        <v>31</v>
      </c>
      <c r="M362" s="32">
        <v>85</v>
      </c>
      <c r="N362" s="33">
        <v>236060</v>
      </c>
      <c r="O362" s="171"/>
    </row>
    <row r="363" spans="1:15" s="19" customFormat="1" ht="15" customHeight="1" x14ac:dyDescent="0.2">
      <c r="A363" s="29" t="s">
        <v>369</v>
      </c>
      <c r="B363" s="30" t="s">
        <v>598</v>
      </c>
      <c r="C363" s="30" t="s">
        <v>599</v>
      </c>
      <c r="D363" s="162" t="s">
        <v>600</v>
      </c>
      <c r="E363" s="162" t="str">
        <f>VLOOKUP(B363,Description!$A$2:$B$88,2,FALSE)</f>
        <v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v>
      </c>
      <c r="F363" s="30" t="s">
        <v>805</v>
      </c>
      <c r="G363" s="30" t="s">
        <v>44</v>
      </c>
      <c r="H363" s="30" t="s">
        <v>45</v>
      </c>
      <c r="I363" s="31" t="s">
        <v>18</v>
      </c>
      <c r="J363" s="27" t="s">
        <v>601</v>
      </c>
      <c r="K363" s="31" t="s">
        <v>20</v>
      </c>
      <c r="L363" s="31" t="s">
        <v>67</v>
      </c>
      <c r="M363" s="32">
        <v>80</v>
      </c>
      <c r="N363" s="33">
        <v>209928.79</v>
      </c>
      <c r="O363" s="171">
        <f>SUMIF($C$3:$C$413,C363,$N$3:$N$413)</f>
        <v>735967.07</v>
      </c>
    </row>
    <row r="364" spans="1:15" s="19" customFormat="1" ht="16" x14ac:dyDescent="0.2">
      <c r="A364" s="29" t="s">
        <v>369</v>
      </c>
      <c r="B364" s="30" t="s">
        <v>598</v>
      </c>
      <c r="C364" s="30" t="s">
        <v>599</v>
      </c>
      <c r="D364" s="163" t="s">
        <v>600</v>
      </c>
      <c r="E364" s="163"/>
      <c r="F364" s="30" t="s">
        <v>805</v>
      </c>
      <c r="G364" s="30" t="s">
        <v>44</v>
      </c>
      <c r="H364" s="30" t="s">
        <v>45</v>
      </c>
      <c r="I364" s="31" t="s">
        <v>22</v>
      </c>
      <c r="J364" s="27" t="s">
        <v>541</v>
      </c>
      <c r="K364" s="31" t="s">
        <v>30</v>
      </c>
      <c r="L364" s="31" t="s">
        <v>31</v>
      </c>
      <c r="M364" s="32">
        <v>85</v>
      </c>
      <c r="N364" s="33">
        <v>176022</v>
      </c>
      <c r="O364" s="171"/>
    </row>
    <row r="365" spans="1:15" s="19" customFormat="1" ht="32" x14ac:dyDescent="0.2">
      <c r="A365" s="29" t="s">
        <v>369</v>
      </c>
      <c r="B365" s="30" t="s">
        <v>598</v>
      </c>
      <c r="C365" s="30" t="s">
        <v>599</v>
      </c>
      <c r="D365" s="163" t="s">
        <v>600</v>
      </c>
      <c r="E365" s="163"/>
      <c r="F365" s="30" t="s">
        <v>805</v>
      </c>
      <c r="G365" s="30" t="s">
        <v>44</v>
      </c>
      <c r="H365" s="30" t="s">
        <v>45</v>
      </c>
      <c r="I365" s="31" t="s">
        <v>22</v>
      </c>
      <c r="J365" s="27" t="s">
        <v>602</v>
      </c>
      <c r="K365" s="31" t="s">
        <v>24</v>
      </c>
      <c r="L365" s="31" t="s">
        <v>86</v>
      </c>
      <c r="M365" s="32">
        <v>85</v>
      </c>
      <c r="N365" s="33">
        <v>173908</v>
      </c>
      <c r="O365" s="171"/>
    </row>
    <row r="366" spans="1:15" s="19" customFormat="1" ht="16" x14ac:dyDescent="0.2">
      <c r="A366" s="29" t="s">
        <v>369</v>
      </c>
      <c r="B366" s="30" t="s">
        <v>598</v>
      </c>
      <c r="C366" s="30" t="s">
        <v>599</v>
      </c>
      <c r="D366" s="163" t="s">
        <v>600</v>
      </c>
      <c r="E366" s="163"/>
      <c r="F366" s="30" t="s">
        <v>805</v>
      </c>
      <c r="G366" s="30" t="s">
        <v>44</v>
      </c>
      <c r="H366" s="30" t="s">
        <v>45</v>
      </c>
      <c r="I366" s="31" t="s">
        <v>22</v>
      </c>
      <c r="J366" s="27" t="s">
        <v>603</v>
      </c>
      <c r="K366" s="31" t="s">
        <v>20</v>
      </c>
      <c r="L366" s="31" t="s">
        <v>59</v>
      </c>
      <c r="M366" s="32">
        <v>80</v>
      </c>
      <c r="N366" s="33">
        <v>90022.94</v>
      </c>
      <c r="O366" s="171"/>
    </row>
    <row r="367" spans="1:15" s="19" customFormat="1" ht="32" x14ac:dyDescent="0.2">
      <c r="A367" s="29" t="s">
        <v>369</v>
      </c>
      <c r="B367" s="30" t="s">
        <v>598</v>
      </c>
      <c r="C367" s="30" t="s">
        <v>599</v>
      </c>
      <c r="D367" s="164" t="s">
        <v>600</v>
      </c>
      <c r="E367" s="164"/>
      <c r="F367" s="30" t="s">
        <v>805</v>
      </c>
      <c r="G367" s="30" t="s">
        <v>44</v>
      </c>
      <c r="H367" s="30" t="s">
        <v>45</v>
      </c>
      <c r="I367" s="31" t="s">
        <v>22</v>
      </c>
      <c r="J367" s="27" t="s">
        <v>128</v>
      </c>
      <c r="K367" s="31" t="s">
        <v>20</v>
      </c>
      <c r="L367" s="31" t="s">
        <v>59</v>
      </c>
      <c r="M367" s="32">
        <v>80</v>
      </c>
      <c r="N367" s="33">
        <v>86085.34</v>
      </c>
      <c r="O367" s="171"/>
    </row>
    <row r="368" spans="1:15" s="19" customFormat="1" ht="26.25" hidden="1" customHeight="1" x14ac:dyDescent="0.2">
      <c r="A368" s="29" t="s">
        <v>369</v>
      </c>
      <c r="B368" s="30" t="s">
        <v>605</v>
      </c>
      <c r="C368" s="30" t="s">
        <v>606</v>
      </c>
      <c r="D368" s="162" t="s">
        <v>607</v>
      </c>
      <c r="E368" s="162" t="str">
        <f>VLOOKUP(B368,Description!$A$2:$B$88,2,FALSE)</f>
        <v>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v>
      </c>
      <c r="F368" s="30" t="s">
        <v>804</v>
      </c>
      <c r="G368" s="30" t="s">
        <v>38</v>
      </c>
      <c r="H368" s="30" t="s">
        <v>39</v>
      </c>
      <c r="I368" s="31" t="s">
        <v>18</v>
      </c>
      <c r="J368" s="27" t="s">
        <v>608</v>
      </c>
      <c r="K368" s="31" t="s">
        <v>20</v>
      </c>
      <c r="L368" s="31" t="s">
        <v>67</v>
      </c>
      <c r="M368" s="32">
        <v>80</v>
      </c>
      <c r="N368" s="33">
        <v>345015</v>
      </c>
      <c r="O368" s="171">
        <f>SUMIF($C$3:$C$413,C368,$N$3:$N$413)</f>
        <v>865090.05999999994</v>
      </c>
    </row>
    <row r="369" spans="1:15" s="19" customFormat="1" ht="24.75" hidden="1" customHeight="1" x14ac:dyDescent="0.2">
      <c r="A369" s="29" t="s">
        <v>369</v>
      </c>
      <c r="B369" s="30" t="s">
        <v>605</v>
      </c>
      <c r="C369" s="30" t="s">
        <v>606</v>
      </c>
      <c r="D369" s="163" t="s">
        <v>607</v>
      </c>
      <c r="E369" s="163"/>
      <c r="F369" s="30" t="s">
        <v>804</v>
      </c>
      <c r="G369" s="30" t="s">
        <v>38</v>
      </c>
      <c r="H369" s="30" t="s">
        <v>39</v>
      </c>
      <c r="I369" s="31" t="s">
        <v>22</v>
      </c>
      <c r="J369" s="27" t="s">
        <v>609</v>
      </c>
      <c r="K369" s="31" t="s">
        <v>30</v>
      </c>
      <c r="L369" s="31" t="s">
        <v>31</v>
      </c>
      <c r="M369" s="32">
        <v>85</v>
      </c>
      <c r="N369" s="33">
        <v>201341.7</v>
      </c>
      <c r="O369" s="171"/>
    </row>
    <row r="370" spans="1:15" s="19" customFormat="1" ht="28.5" hidden="1" customHeight="1" x14ac:dyDescent="0.2">
      <c r="A370" s="29" t="s">
        <v>369</v>
      </c>
      <c r="B370" s="30" t="s">
        <v>605</v>
      </c>
      <c r="C370" s="30" t="s">
        <v>606</v>
      </c>
      <c r="D370" s="163" t="s">
        <v>607</v>
      </c>
      <c r="E370" s="163"/>
      <c r="F370" s="30" t="s">
        <v>804</v>
      </c>
      <c r="G370" s="30" t="s">
        <v>38</v>
      </c>
      <c r="H370" s="30" t="s">
        <v>39</v>
      </c>
      <c r="I370" s="31" t="s">
        <v>22</v>
      </c>
      <c r="J370" s="27" t="s">
        <v>610</v>
      </c>
      <c r="K370" s="31" t="s">
        <v>24</v>
      </c>
      <c r="L370" s="31" t="s">
        <v>25</v>
      </c>
      <c r="M370" s="32">
        <v>85</v>
      </c>
      <c r="N370" s="33">
        <v>198336.6</v>
      </c>
      <c r="O370" s="171"/>
    </row>
    <row r="371" spans="1:15" s="19" customFormat="1" ht="16" hidden="1" x14ac:dyDescent="0.2">
      <c r="A371" s="29" t="s">
        <v>369</v>
      </c>
      <c r="B371" s="30" t="s">
        <v>605</v>
      </c>
      <c r="C371" s="30" t="s">
        <v>606</v>
      </c>
      <c r="D371" s="164" t="s">
        <v>607</v>
      </c>
      <c r="E371" s="164"/>
      <c r="F371" s="30" t="s">
        <v>804</v>
      </c>
      <c r="G371" s="30" t="s">
        <v>38</v>
      </c>
      <c r="H371" s="30" t="s">
        <v>39</v>
      </c>
      <c r="I371" s="31" t="s">
        <v>22</v>
      </c>
      <c r="J371" s="27" t="s">
        <v>604</v>
      </c>
      <c r="K371" s="31" t="s">
        <v>20</v>
      </c>
      <c r="L371" s="31" t="s">
        <v>35</v>
      </c>
      <c r="M371" s="32">
        <v>80</v>
      </c>
      <c r="N371" s="33">
        <v>120396.76</v>
      </c>
      <c r="O371" s="171"/>
    </row>
    <row r="372" spans="1:15" s="19" customFormat="1" ht="32" hidden="1" x14ac:dyDescent="0.2">
      <c r="A372" s="29" t="s">
        <v>369</v>
      </c>
      <c r="B372" s="30" t="s">
        <v>611</v>
      </c>
      <c r="C372" s="30" t="s">
        <v>612</v>
      </c>
      <c r="D372" s="165" t="s">
        <v>613</v>
      </c>
      <c r="E372" s="165" t="str">
        <f>VLOOKUP(B372,Description!$A$2:$B$88,2,FALSE)</f>
        <v>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v>
      </c>
      <c r="F372" s="30" t="s">
        <v>803</v>
      </c>
      <c r="G372" s="30" t="s">
        <v>36</v>
      </c>
      <c r="H372" s="30" t="s">
        <v>37</v>
      </c>
      <c r="I372" s="31" t="s">
        <v>18</v>
      </c>
      <c r="J372" s="27" t="s">
        <v>614</v>
      </c>
      <c r="K372" s="31" t="s">
        <v>20</v>
      </c>
      <c r="L372" s="31" t="s">
        <v>67</v>
      </c>
      <c r="M372" s="32">
        <v>80</v>
      </c>
      <c r="N372" s="33">
        <v>388512.85</v>
      </c>
      <c r="O372" s="171">
        <f>SUMIF($C$3:$C$413,C372,$N$3:$N$413)</f>
        <v>1072517.8500000001</v>
      </c>
    </row>
    <row r="373" spans="1:15" s="19" customFormat="1" ht="64" hidden="1" x14ac:dyDescent="0.2">
      <c r="A373" s="29" t="s">
        <v>369</v>
      </c>
      <c r="B373" s="30" t="s">
        <v>611</v>
      </c>
      <c r="C373" s="30" t="s">
        <v>612</v>
      </c>
      <c r="D373" s="166" t="s">
        <v>613</v>
      </c>
      <c r="E373" s="166"/>
      <c r="F373" s="30" t="s">
        <v>803</v>
      </c>
      <c r="G373" s="30" t="s">
        <v>36</v>
      </c>
      <c r="H373" s="30" t="s">
        <v>37</v>
      </c>
      <c r="I373" s="31" t="s">
        <v>22</v>
      </c>
      <c r="J373" s="27" t="s">
        <v>586</v>
      </c>
      <c r="K373" s="31" t="s">
        <v>20</v>
      </c>
      <c r="L373" s="31" t="s">
        <v>67</v>
      </c>
      <c r="M373" s="32">
        <v>80</v>
      </c>
      <c r="N373" s="33">
        <v>166770</v>
      </c>
      <c r="O373" s="171"/>
    </row>
    <row r="374" spans="1:15" s="19" customFormat="1" ht="32" hidden="1" x14ac:dyDescent="0.2">
      <c r="A374" s="29" t="s">
        <v>369</v>
      </c>
      <c r="B374" s="30" t="s">
        <v>611</v>
      </c>
      <c r="C374" s="30" t="s">
        <v>612</v>
      </c>
      <c r="D374" s="166" t="s">
        <v>613</v>
      </c>
      <c r="E374" s="166"/>
      <c r="F374" s="30" t="s">
        <v>803</v>
      </c>
      <c r="G374" s="30" t="s">
        <v>36</v>
      </c>
      <c r="H374" s="30" t="s">
        <v>37</v>
      </c>
      <c r="I374" s="31" t="s">
        <v>22</v>
      </c>
      <c r="J374" s="27" t="s">
        <v>615</v>
      </c>
      <c r="K374" s="31" t="s">
        <v>24</v>
      </c>
      <c r="L374" s="31" t="s">
        <v>25</v>
      </c>
      <c r="M374" s="32">
        <v>85</v>
      </c>
      <c r="N374" s="33">
        <v>133115</v>
      </c>
      <c r="O374" s="171"/>
    </row>
    <row r="375" spans="1:15" s="19" customFormat="1" ht="32" hidden="1" x14ac:dyDescent="0.2">
      <c r="A375" s="29" t="s">
        <v>369</v>
      </c>
      <c r="B375" s="30" t="s">
        <v>611</v>
      </c>
      <c r="C375" s="30" t="s">
        <v>612</v>
      </c>
      <c r="D375" s="166" t="s">
        <v>613</v>
      </c>
      <c r="E375" s="166"/>
      <c r="F375" s="30" t="s">
        <v>803</v>
      </c>
      <c r="G375" s="30" t="s">
        <v>36</v>
      </c>
      <c r="H375" s="30" t="s">
        <v>37</v>
      </c>
      <c r="I375" s="31" t="s">
        <v>22</v>
      </c>
      <c r="J375" s="27" t="s">
        <v>211</v>
      </c>
      <c r="K375" s="31" t="s">
        <v>24</v>
      </c>
      <c r="L375" s="31" t="s">
        <v>86</v>
      </c>
      <c r="M375" s="32">
        <v>85</v>
      </c>
      <c r="N375" s="33">
        <v>124425</v>
      </c>
      <c r="O375" s="171"/>
    </row>
    <row r="376" spans="1:15" s="19" customFormat="1" ht="16" hidden="1" x14ac:dyDescent="0.2">
      <c r="A376" s="29" t="s">
        <v>369</v>
      </c>
      <c r="B376" s="30" t="s">
        <v>611</v>
      </c>
      <c r="C376" s="30" t="s">
        <v>612</v>
      </c>
      <c r="D376" s="166" t="s">
        <v>613</v>
      </c>
      <c r="E376" s="166"/>
      <c r="F376" s="30" t="s">
        <v>803</v>
      </c>
      <c r="G376" s="30" t="s">
        <v>36</v>
      </c>
      <c r="H376" s="30" t="s">
        <v>37</v>
      </c>
      <c r="I376" s="31" t="s">
        <v>22</v>
      </c>
      <c r="J376" s="27" t="s">
        <v>171</v>
      </c>
      <c r="K376" s="31" t="s">
        <v>30</v>
      </c>
      <c r="L376" s="31" t="s">
        <v>31</v>
      </c>
      <c r="M376" s="32">
        <v>85</v>
      </c>
      <c r="N376" s="33">
        <v>134050</v>
      </c>
      <c r="O376" s="171"/>
    </row>
    <row r="377" spans="1:15" s="19" customFormat="1" ht="32" hidden="1" x14ac:dyDescent="0.2">
      <c r="A377" s="29" t="s">
        <v>369</v>
      </c>
      <c r="B377" s="30" t="s">
        <v>611</v>
      </c>
      <c r="C377" s="30" t="s">
        <v>612</v>
      </c>
      <c r="D377" s="167" t="s">
        <v>613</v>
      </c>
      <c r="E377" s="167"/>
      <c r="F377" s="30" t="s">
        <v>803</v>
      </c>
      <c r="G377" s="30" t="s">
        <v>36</v>
      </c>
      <c r="H377" s="30" t="s">
        <v>37</v>
      </c>
      <c r="I377" s="31" t="s">
        <v>22</v>
      </c>
      <c r="J377" s="27" t="s">
        <v>616</v>
      </c>
      <c r="K377" s="31" t="s">
        <v>30</v>
      </c>
      <c r="L377" s="31" t="s">
        <v>31</v>
      </c>
      <c r="M377" s="32">
        <v>85</v>
      </c>
      <c r="N377" s="33">
        <v>125645</v>
      </c>
      <c r="O377" s="171"/>
    </row>
    <row r="378" spans="1:15" s="19" customFormat="1" ht="16" hidden="1" x14ac:dyDescent="0.2">
      <c r="A378" s="29" t="s">
        <v>369</v>
      </c>
      <c r="B378" s="30" t="s">
        <v>617</v>
      </c>
      <c r="C378" s="30" t="s">
        <v>618</v>
      </c>
      <c r="D378" s="165" t="s">
        <v>618</v>
      </c>
      <c r="E378" s="165" t="str">
        <f>VLOOKUP(B378,Description!$A$2:$B$88,2,FALSE)</f>
        <v>enhance the role of food heritage in sustainable tourism by creating an ecosystem of traditional food producers, tourism supply chain, and CCI</v>
      </c>
      <c r="F378" s="30" t="s">
        <v>803</v>
      </c>
      <c r="G378" s="30" t="s">
        <v>42</v>
      </c>
      <c r="H378" s="30" t="s">
        <v>43</v>
      </c>
      <c r="I378" s="31" t="s">
        <v>18</v>
      </c>
      <c r="J378" s="27" t="s">
        <v>405</v>
      </c>
      <c r="K378" s="31" t="s">
        <v>20</v>
      </c>
      <c r="L378" s="31" t="s">
        <v>50</v>
      </c>
      <c r="M378" s="32">
        <v>80</v>
      </c>
      <c r="N378" s="33">
        <v>186295.86</v>
      </c>
      <c r="O378" s="171">
        <f>SUMIF($C$3:$C$413,C378,$N$3:$N$413)</f>
        <v>824947.46</v>
      </c>
    </row>
    <row r="379" spans="1:15" s="19" customFormat="1" ht="16" hidden="1" x14ac:dyDescent="0.2">
      <c r="A379" s="29" t="s">
        <v>369</v>
      </c>
      <c r="B379" s="30" t="s">
        <v>617</v>
      </c>
      <c r="C379" s="30" t="s">
        <v>618</v>
      </c>
      <c r="D379" s="166" t="s">
        <v>618</v>
      </c>
      <c r="E379" s="166"/>
      <c r="F379" s="30" t="s">
        <v>803</v>
      </c>
      <c r="G379" s="30" t="s">
        <v>42</v>
      </c>
      <c r="H379" s="30" t="s">
        <v>43</v>
      </c>
      <c r="I379" s="31" t="s">
        <v>22</v>
      </c>
      <c r="J379" s="27" t="s">
        <v>619</v>
      </c>
      <c r="K379" s="31" t="s">
        <v>20</v>
      </c>
      <c r="L379" s="31" t="s">
        <v>21</v>
      </c>
      <c r="M379" s="32">
        <v>80</v>
      </c>
      <c r="N379" s="33">
        <v>168636.6</v>
      </c>
      <c r="O379" s="171"/>
    </row>
    <row r="380" spans="1:15" s="19" customFormat="1" ht="16" hidden="1" x14ac:dyDescent="0.2">
      <c r="A380" s="29" t="s">
        <v>369</v>
      </c>
      <c r="B380" s="30" t="s">
        <v>617</v>
      </c>
      <c r="C380" s="30" t="s">
        <v>618</v>
      </c>
      <c r="D380" s="166" t="s">
        <v>618</v>
      </c>
      <c r="E380" s="166"/>
      <c r="F380" s="30" t="s">
        <v>803</v>
      </c>
      <c r="G380" s="30" t="s">
        <v>42</v>
      </c>
      <c r="H380" s="30" t="s">
        <v>43</v>
      </c>
      <c r="I380" s="31" t="s">
        <v>22</v>
      </c>
      <c r="J380" s="27" t="s">
        <v>188</v>
      </c>
      <c r="K380" s="31" t="s">
        <v>24</v>
      </c>
      <c r="L380" s="31" t="s">
        <v>25</v>
      </c>
      <c r="M380" s="32">
        <v>85</v>
      </c>
      <c r="N380" s="33">
        <v>90100</v>
      </c>
      <c r="O380" s="171"/>
    </row>
    <row r="381" spans="1:15" s="19" customFormat="1" ht="32" hidden="1" x14ac:dyDescent="0.2">
      <c r="A381" s="29" t="s">
        <v>369</v>
      </c>
      <c r="B381" s="30" t="s">
        <v>617</v>
      </c>
      <c r="C381" s="30" t="s">
        <v>618</v>
      </c>
      <c r="D381" s="166" t="s">
        <v>618</v>
      </c>
      <c r="E381" s="166"/>
      <c r="F381" s="30" t="s">
        <v>803</v>
      </c>
      <c r="G381" s="30" t="s">
        <v>42</v>
      </c>
      <c r="H381" s="30" t="s">
        <v>43</v>
      </c>
      <c r="I381" s="31" t="s">
        <v>22</v>
      </c>
      <c r="J381" s="27" t="s">
        <v>620</v>
      </c>
      <c r="K381" s="31" t="s">
        <v>24</v>
      </c>
      <c r="L381" s="31" t="s">
        <v>113</v>
      </c>
      <c r="M381" s="32">
        <v>85</v>
      </c>
      <c r="N381" s="33">
        <v>152850</v>
      </c>
      <c r="O381" s="171"/>
    </row>
    <row r="382" spans="1:15" s="19" customFormat="1" ht="32" hidden="1" x14ac:dyDescent="0.2">
      <c r="A382" s="29" t="s">
        <v>369</v>
      </c>
      <c r="B382" s="30" t="s">
        <v>617</v>
      </c>
      <c r="C382" s="30" t="s">
        <v>618</v>
      </c>
      <c r="D382" s="166" t="s">
        <v>618</v>
      </c>
      <c r="E382" s="166"/>
      <c r="F382" s="30" t="s">
        <v>803</v>
      </c>
      <c r="G382" s="30" t="s">
        <v>42</v>
      </c>
      <c r="H382" s="30" t="s">
        <v>43</v>
      </c>
      <c r="I382" s="31" t="s">
        <v>22</v>
      </c>
      <c r="J382" s="27" t="s">
        <v>621</v>
      </c>
      <c r="K382" s="31" t="s">
        <v>30</v>
      </c>
      <c r="L382" s="31" t="s">
        <v>31</v>
      </c>
      <c r="M382" s="32">
        <v>85</v>
      </c>
      <c r="N382" s="33">
        <v>125970</v>
      </c>
      <c r="O382" s="171"/>
    </row>
    <row r="383" spans="1:15" s="19" customFormat="1" ht="16" hidden="1" x14ac:dyDescent="0.2">
      <c r="A383" s="29" t="s">
        <v>369</v>
      </c>
      <c r="B383" s="30" t="s">
        <v>617</v>
      </c>
      <c r="C383" s="30" t="s">
        <v>618</v>
      </c>
      <c r="D383" s="167" t="s">
        <v>618</v>
      </c>
      <c r="E383" s="167"/>
      <c r="F383" s="30" t="s">
        <v>803</v>
      </c>
      <c r="G383" s="30" t="s">
        <v>42</v>
      </c>
      <c r="H383" s="30" t="s">
        <v>43</v>
      </c>
      <c r="I383" s="31" t="s">
        <v>22</v>
      </c>
      <c r="J383" s="27" t="s">
        <v>193</v>
      </c>
      <c r="K383" s="31" t="s">
        <v>30</v>
      </c>
      <c r="L383" s="31" t="s">
        <v>31</v>
      </c>
      <c r="M383" s="32">
        <v>85</v>
      </c>
      <c r="N383" s="33">
        <v>101095</v>
      </c>
      <c r="O383" s="171"/>
    </row>
    <row r="384" spans="1:15" s="19" customFormat="1" ht="16" hidden="1" x14ac:dyDescent="0.2">
      <c r="A384" s="29" t="s">
        <v>369</v>
      </c>
      <c r="B384" s="30" t="s">
        <v>622</v>
      </c>
      <c r="C384" s="30" t="s">
        <v>623</v>
      </c>
      <c r="D384" s="165" t="s">
        <v>624</v>
      </c>
      <c r="E384" s="165" t="str">
        <f>VLOOKUP(B384,Description!$A$2:$B$88,2,FALSE)</f>
        <v>The project aims at supporting the development of SMEs in the healthcare solutions sector and enhancing the adoption process to better align with the needs of patients affected by neurodegenerative diseases</v>
      </c>
      <c r="F384" s="30" t="s">
        <v>804</v>
      </c>
      <c r="G384" s="30" t="s">
        <v>38</v>
      </c>
      <c r="H384" s="30" t="s">
        <v>39</v>
      </c>
      <c r="I384" s="31" t="s">
        <v>18</v>
      </c>
      <c r="J384" s="27" t="s">
        <v>239</v>
      </c>
      <c r="K384" s="31" t="s">
        <v>20</v>
      </c>
      <c r="L384" s="31" t="s">
        <v>67</v>
      </c>
      <c r="M384" s="32">
        <v>80</v>
      </c>
      <c r="N384" s="33">
        <v>297042.49</v>
      </c>
      <c r="O384" s="171">
        <f>SUMIF($C$3:$C$413,C384,$N$3:$N$413)</f>
        <v>1096336.5</v>
      </c>
    </row>
    <row r="385" spans="1:15" s="19" customFormat="1" ht="16" hidden="1" x14ac:dyDescent="0.2">
      <c r="A385" s="29" t="s">
        <v>369</v>
      </c>
      <c r="B385" s="30" t="s">
        <v>622</v>
      </c>
      <c r="C385" s="30" t="s">
        <v>623</v>
      </c>
      <c r="D385" s="166" t="s">
        <v>624</v>
      </c>
      <c r="E385" s="166"/>
      <c r="F385" s="30" t="s">
        <v>804</v>
      </c>
      <c r="G385" s="30" t="s">
        <v>38</v>
      </c>
      <c r="H385" s="30" t="s">
        <v>39</v>
      </c>
      <c r="I385" s="31" t="s">
        <v>22</v>
      </c>
      <c r="J385" s="27" t="s">
        <v>625</v>
      </c>
      <c r="K385" s="31" t="s">
        <v>20</v>
      </c>
      <c r="L385" s="31" t="s">
        <v>67</v>
      </c>
      <c r="M385" s="32">
        <v>80</v>
      </c>
      <c r="N385" s="33">
        <v>164446.10999999999</v>
      </c>
      <c r="O385" s="171"/>
    </row>
    <row r="386" spans="1:15" s="19" customFormat="1" ht="48" hidden="1" x14ac:dyDescent="0.2">
      <c r="A386" s="29" t="s">
        <v>369</v>
      </c>
      <c r="B386" s="30" t="s">
        <v>622</v>
      </c>
      <c r="C386" s="30" t="s">
        <v>623</v>
      </c>
      <c r="D386" s="166" t="s">
        <v>624</v>
      </c>
      <c r="E386" s="166"/>
      <c r="F386" s="30" t="s">
        <v>804</v>
      </c>
      <c r="G386" s="30" t="s">
        <v>38</v>
      </c>
      <c r="H386" s="30" t="s">
        <v>39</v>
      </c>
      <c r="I386" s="31" t="s">
        <v>22</v>
      </c>
      <c r="J386" s="27" t="s">
        <v>96</v>
      </c>
      <c r="K386" s="31" t="s">
        <v>20</v>
      </c>
      <c r="L386" s="31" t="s">
        <v>35</v>
      </c>
      <c r="M386" s="32">
        <v>80</v>
      </c>
      <c r="N386" s="33">
        <v>212476.06</v>
      </c>
      <c r="O386" s="171"/>
    </row>
    <row r="387" spans="1:15" s="19" customFormat="1" ht="16" hidden="1" x14ac:dyDescent="0.2">
      <c r="A387" s="29" t="s">
        <v>369</v>
      </c>
      <c r="B387" s="30" t="s">
        <v>622</v>
      </c>
      <c r="C387" s="30" t="s">
        <v>623</v>
      </c>
      <c r="D387" s="166" t="s">
        <v>624</v>
      </c>
      <c r="E387" s="166"/>
      <c r="F387" s="30" t="s">
        <v>804</v>
      </c>
      <c r="G387" s="30" t="s">
        <v>38</v>
      </c>
      <c r="H387" s="30" t="s">
        <v>39</v>
      </c>
      <c r="I387" s="31" t="s">
        <v>22</v>
      </c>
      <c r="J387" s="27" t="s">
        <v>626</v>
      </c>
      <c r="K387" s="31" t="s">
        <v>30</v>
      </c>
      <c r="L387" s="31" t="s">
        <v>31</v>
      </c>
      <c r="M387" s="32">
        <v>85</v>
      </c>
      <c r="N387" s="33">
        <v>154172.85999999999</v>
      </c>
      <c r="O387" s="171"/>
    </row>
    <row r="388" spans="1:15" s="19" customFormat="1" ht="16" hidden="1" x14ac:dyDescent="0.2">
      <c r="A388" s="29" t="s">
        <v>369</v>
      </c>
      <c r="B388" s="30" t="s">
        <v>622</v>
      </c>
      <c r="C388" s="30" t="s">
        <v>623</v>
      </c>
      <c r="D388" s="166" t="s">
        <v>624</v>
      </c>
      <c r="E388" s="166"/>
      <c r="F388" s="30" t="s">
        <v>804</v>
      </c>
      <c r="G388" s="30" t="s">
        <v>38</v>
      </c>
      <c r="H388" s="30" t="s">
        <v>39</v>
      </c>
      <c r="I388" s="31" t="s">
        <v>22</v>
      </c>
      <c r="J388" s="27" t="s">
        <v>627</v>
      </c>
      <c r="K388" s="31" t="s">
        <v>24</v>
      </c>
      <c r="L388" s="31" t="s">
        <v>25</v>
      </c>
      <c r="M388" s="32">
        <v>85</v>
      </c>
      <c r="N388" s="33">
        <v>101946.48</v>
      </c>
      <c r="O388" s="171"/>
    </row>
    <row r="389" spans="1:15" s="19" customFormat="1" ht="32" hidden="1" x14ac:dyDescent="0.2">
      <c r="A389" s="29" t="s">
        <v>369</v>
      </c>
      <c r="B389" s="30" t="s">
        <v>622</v>
      </c>
      <c r="C389" s="30" t="s">
        <v>623</v>
      </c>
      <c r="D389" s="167" t="s">
        <v>624</v>
      </c>
      <c r="E389" s="167"/>
      <c r="F389" s="30" t="s">
        <v>804</v>
      </c>
      <c r="G389" s="30" t="s">
        <v>38</v>
      </c>
      <c r="H389" s="30" t="s">
        <v>39</v>
      </c>
      <c r="I389" s="31" t="s">
        <v>22</v>
      </c>
      <c r="J389" s="27" t="s">
        <v>170</v>
      </c>
      <c r="K389" s="31" t="s">
        <v>30</v>
      </c>
      <c r="L389" s="31" t="s">
        <v>31</v>
      </c>
      <c r="M389" s="32">
        <v>85</v>
      </c>
      <c r="N389" s="33">
        <v>166252.5</v>
      </c>
      <c r="O389" s="171"/>
    </row>
    <row r="390" spans="1:15" s="19" customFormat="1" ht="16" x14ac:dyDescent="0.2">
      <c r="A390" s="29" t="s">
        <v>369</v>
      </c>
      <c r="B390" s="30" t="s">
        <v>628</v>
      </c>
      <c r="C390" s="30" t="s">
        <v>629</v>
      </c>
      <c r="D390" s="165" t="s">
        <v>630</v>
      </c>
      <c r="E390" s="165" t="str">
        <f>VLOOKUP(B390,Description!$A$2:$B$88,2,FALSE)</f>
        <v>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v>
      </c>
      <c r="F390" s="30" t="s">
        <v>805</v>
      </c>
      <c r="G390" s="30" t="s">
        <v>44</v>
      </c>
      <c r="H390" s="30" t="s">
        <v>45</v>
      </c>
      <c r="I390" s="31" t="s">
        <v>18</v>
      </c>
      <c r="J390" s="27" t="s">
        <v>83</v>
      </c>
      <c r="K390" s="31" t="s">
        <v>20</v>
      </c>
      <c r="L390" s="31" t="s">
        <v>21</v>
      </c>
      <c r="M390" s="32">
        <v>80</v>
      </c>
      <c r="N390" s="33">
        <v>346752.02</v>
      </c>
      <c r="O390" s="171">
        <f>SUMIF($C$3:$C$413,C390,$N$3:$N$413)</f>
        <v>1154076.8699999999</v>
      </c>
    </row>
    <row r="391" spans="1:15" s="19" customFormat="1" ht="32" x14ac:dyDescent="0.2">
      <c r="A391" s="29" t="s">
        <v>369</v>
      </c>
      <c r="B391" s="30" t="s">
        <v>628</v>
      </c>
      <c r="C391" s="30" t="s">
        <v>629</v>
      </c>
      <c r="D391" s="166" t="s">
        <v>630</v>
      </c>
      <c r="E391" s="166"/>
      <c r="F391" s="30" t="s">
        <v>805</v>
      </c>
      <c r="G391" s="30" t="s">
        <v>44</v>
      </c>
      <c r="H391" s="30" t="s">
        <v>45</v>
      </c>
      <c r="I391" s="31" t="s">
        <v>22</v>
      </c>
      <c r="J391" s="27" t="s">
        <v>631</v>
      </c>
      <c r="K391" s="31" t="s">
        <v>20</v>
      </c>
      <c r="L391" s="31" t="s">
        <v>21</v>
      </c>
      <c r="M391" s="32">
        <v>80</v>
      </c>
      <c r="N391" s="33">
        <v>312213.88</v>
      </c>
      <c r="O391" s="171"/>
    </row>
    <row r="392" spans="1:15" s="19" customFormat="1" ht="30" customHeight="1" x14ac:dyDescent="0.2">
      <c r="A392" s="29" t="s">
        <v>369</v>
      </c>
      <c r="B392" s="30" t="s">
        <v>628</v>
      </c>
      <c r="C392" s="30" t="s">
        <v>629</v>
      </c>
      <c r="D392" s="166" t="s">
        <v>630</v>
      </c>
      <c r="E392" s="166"/>
      <c r="F392" s="30" t="s">
        <v>805</v>
      </c>
      <c r="G392" s="30" t="s">
        <v>44</v>
      </c>
      <c r="H392" s="30" t="s">
        <v>45</v>
      </c>
      <c r="I392" s="31" t="s">
        <v>22</v>
      </c>
      <c r="J392" s="27" t="s">
        <v>597</v>
      </c>
      <c r="K392" s="31" t="s">
        <v>30</v>
      </c>
      <c r="L392" s="31" t="s">
        <v>31</v>
      </c>
      <c r="M392" s="32">
        <v>85</v>
      </c>
      <c r="N392" s="33">
        <v>193496.8</v>
      </c>
      <c r="O392" s="171"/>
    </row>
    <row r="393" spans="1:15" s="19" customFormat="1" ht="16" x14ac:dyDescent="0.2">
      <c r="A393" s="29" t="s">
        <v>369</v>
      </c>
      <c r="B393" s="30" t="s">
        <v>628</v>
      </c>
      <c r="C393" s="30" t="s">
        <v>629</v>
      </c>
      <c r="D393" s="166" t="s">
        <v>630</v>
      </c>
      <c r="E393" s="166"/>
      <c r="F393" s="30" t="s">
        <v>805</v>
      </c>
      <c r="G393" s="30" t="s">
        <v>44</v>
      </c>
      <c r="H393" s="30" t="s">
        <v>45</v>
      </c>
      <c r="I393" s="31" t="s">
        <v>22</v>
      </c>
      <c r="J393" s="27" t="s">
        <v>454</v>
      </c>
      <c r="K393" s="31" t="s">
        <v>30</v>
      </c>
      <c r="L393" s="31" t="s">
        <v>31</v>
      </c>
      <c r="M393" s="32">
        <v>85</v>
      </c>
      <c r="N393" s="33">
        <v>94962</v>
      </c>
      <c r="O393" s="171"/>
    </row>
    <row r="394" spans="1:15" s="19" customFormat="1" ht="32" x14ac:dyDescent="0.2">
      <c r="A394" s="29" t="s">
        <v>369</v>
      </c>
      <c r="B394" s="30" t="s">
        <v>628</v>
      </c>
      <c r="C394" s="30" t="s">
        <v>629</v>
      </c>
      <c r="D394" s="166" t="s">
        <v>630</v>
      </c>
      <c r="E394" s="166"/>
      <c r="F394" s="30" t="s">
        <v>805</v>
      </c>
      <c r="G394" s="30" t="s">
        <v>44</v>
      </c>
      <c r="H394" s="30" t="s">
        <v>45</v>
      </c>
      <c r="I394" s="31" t="s">
        <v>22</v>
      </c>
      <c r="J394" s="27" t="s">
        <v>632</v>
      </c>
      <c r="K394" s="31" t="s">
        <v>24</v>
      </c>
      <c r="L394" s="31" t="s">
        <v>25</v>
      </c>
      <c r="M394" s="32">
        <v>85</v>
      </c>
      <c r="N394" s="33">
        <v>112115.17</v>
      </c>
      <c r="O394" s="171"/>
    </row>
    <row r="395" spans="1:15" s="19" customFormat="1" ht="32" x14ac:dyDescent="0.2">
      <c r="A395" s="29" t="s">
        <v>369</v>
      </c>
      <c r="B395" s="30" t="s">
        <v>628</v>
      </c>
      <c r="C395" s="30" t="s">
        <v>629</v>
      </c>
      <c r="D395" s="167" t="s">
        <v>630</v>
      </c>
      <c r="E395" s="167"/>
      <c r="F395" s="30" t="s">
        <v>805</v>
      </c>
      <c r="G395" s="30" t="s">
        <v>44</v>
      </c>
      <c r="H395" s="30" t="s">
        <v>45</v>
      </c>
      <c r="I395" s="31" t="s">
        <v>22</v>
      </c>
      <c r="J395" s="27" t="s">
        <v>119</v>
      </c>
      <c r="K395" s="31" t="s">
        <v>20</v>
      </c>
      <c r="L395" s="31" t="s">
        <v>35</v>
      </c>
      <c r="M395" s="32">
        <v>80</v>
      </c>
      <c r="N395" s="33">
        <v>94537</v>
      </c>
      <c r="O395" s="171"/>
    </row>
    <row r="396" spans="1:15" s="19" customFormat="1" ht="32" hidden="1" x14ac:dyDescent="0.2">
      <c r="A396" s="29" t="s">
        <v>369</v>
      </c>
      <c r="B396" s="30" t="s">
        <v>634</v>
      </c>
      <c r="C396" s="30" t="s">
        <v>635</v>
      </c>
      <c r="D396" s="165" t="s">
        <v>636</v>
      </c>
      <c r="E396" s="165" t="str">
        <f>VLOOKUP(B396,Description!$A$2:$B$88,2,FALSE)</f>
        <v>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v>
      </c>
      <c r="F396" s="30" t="s">
        <v>804</v>
      </c>
      <c r="G396" s="30" t="s">
        <v>38</v>
      </c>
      <c r="H396" s="30" t="s">
        <v>39</v>
      </c>
      <c r="I396" s="31" t="s">
        <v>18</v>
      </c>
      <c r="J396" s="27" t="s">
        <v>637</v>
      </c>
      <c r="K396" s="31" t="s">
        <v>20</v>
      </c>
      <c r="L396" s="31" t="s">
        <v>21</v>
      </c>
      <c r="M396" s="32">
        <v>80</v>
      </c>
      <c r="N396" s="33">
        <v>360154.15</v>
      </c>
      <c r="O396" s="171">
        <f>SUMIF($C$3:$C$413,C396,$N$3:$N$413)</f>
        <v>1131354.23</v>
      </c>
    </row>
    <row r="397" spans="1:15" s="19" customFormat="1" ht="16" hidden="1" x14ac:dyDescent="0.2">
      <c r="A397" s="29" t="s">
        <v>369</v>
      </c>
      <c r="B397" s="30" t="s">
        <v>634</v>
      </c>
      <c r="C397" s="30" t="s">
        <v>635</v>
      </c>
      <c r="D397" s="166" t="s">
        <v>636</v>
      </c>
      <c r="E397" s="166"/>
      <c r="F397" s="30" t="s">
        <v>804</v>
      </c>
      <c r="G397" s="30" t="s">
        <v>38</v>
      </c>
      <c r="H397" s="30" t="s">
        <v>39</v>
      </c>
      <c r="I397" s="31" t="s">
        <v>22</v>
      </c>
      <c r="J397" s="27" t="s">
        <v>603</v>
      </c>
      <c r="K397" s="31" t="s">
        <v>20</v>
      </c>
      <c r="L397" s="31" t="s">
        <v>59</v>
      </c>
      <c r="M397" s="32">
        <v>80</v>
      </c>
      <c r="N397" s="33">
        <v>143437</v>
      </c>
      <c r="O397" s="171"/>
    </row>
    <row r="398" spans="1:15" s="19" customFormat="1" ht="32" hidden="1" x14ac:dyDescent="0.2">
      <c r="A398" s="29" t="s">
        <v>369</v>
      </c>
      <c r="B398" s="30" t="s">
        <v>634</v>
      </c>
      <c r="C398" s="30" t="s">
        <v>635</v>
      </c>
      <c r="D398" s="166" t="s">
        <v>636</v>
      </c>
      <c r="E398" s="166"/>
      <c r="F398" s="30" t="s">
        <v>804</v>
      </c>
      <c r="G398" s="30" t="s">
        <v>38</v>
      </c>
      <c r="H398" s="30" t="s">
        <v>39</v>
      </c>
      <c r="I398" s="31" t="s">
        <v>22</v>
      </c>
      <c r="J398" s="27" t="s">
        <v>638</v>
      </c>
      <c r="K398" s="31" t="s">
        <v>24</v>
      </c>
      <c r="L398" s="31" t="s">
        <v>25</v>
      </c>
      <c r="M398" s="32">
        <v>85</v>
      </c>
      <c r="N398" s="33">
        <v>191142</v>
      </c>
      <c r="O398" s="171"/>
    </row>
    <row r="399" spans="1:15" s="19" customFormat="1" ht="16" hidden="1" x14ac:dyDescent="0.2">
      <c r="A399" s="29" t="s">
        <v>369</v>
      </c>
      <c r="B399" s="30" t="s">
        <v>634</v>
      </c>
      <c r="C399" s="30" t="s">
        <v>635</v>
      </c>
      <c r="D399" s="166" t="s">
        <v>636</v>
      </c>
      <c r="E399" s="166"/>
      <c r="F399" s="30" t="s">
        <v>804</v>
      </c>
      <c r="G399" s="30" t="s">
        <v>38</v>
      </c>
      <c r="H399" s="30" t="s">
        <v>39</v>
      </c>
      <c r="I399" s="31" t="s">
        <v>22</v>
      </c>
      <c r="J399" s="27" t="s">
        <v>639</v>
      </c>
      <c r="K399" s="31" t="s">
        <v>24</v>
      </c>
      <c r="L399" s="31" t="s">
        <v>25</v>
      </c>
      <c r="M399" s="32">
        <v>85</v>
      </c>
      <c r="N399" s="33">
        <v>170959.58</v>
      </c>
      <c r="O399" s="171"/>
    </row>
    <row r="400" spans="1:15" s="19" customFormat="1" ht="28.5" hidden="1" customHeight="1" x14ac:dyDescent="0.2">
      <c r="A400" s="29" t="s">
        <v>369</v>
      </c>
      <c r="B400" s="30" t="s">
        <v>634</v>
      </c>
      <c r="C400" s="30" t="s">
        <v>635</v>
      </c>
      <c r="D400" s="166" t="s">
        <v>636</v>
      </c>
      <c r="E400" s="166"/>
      <c r="F400" s="30" t="s">
        <v>804</v>
      </c>
      <c r="G400" s="30" t="s">
        <v>38</v>
      </c>
      <c r="H400" s="30" t="s">
        <v>39</v>
      </c>
      <c r="I400" s="31" t="s">
        <v>22</v>
      </c>
      <c r="J400" s="27" t="s">
        <v>372</v>
      </c>
      <c r="K400" s="31" t="s">
        <v>30</v>
      </c>
      <c r="L400" s="31" t="s">
        <v>31</v>
      </c>
      <c r="M400" s="32">
        <v>85</v>
      </c>
      <c r="N400" s="33">
        <v>192024</v>
      </c>
      <c r="O400" s="171"/>
    </row>
    <row r="401" spans="1:15" s="19" customFormat="1" ht="32" hidden="1" x14ac:dyDescent="0.2">
      <c r="A401" s="29" t="s">
        <v>369</v>
      </c>
      <c r="B401" s="30" t="s">
        <v>634</v>
      </c>
      <c r="C401" s="30" t="s">
        <v>635</v>
      </c>
      <c r="D401" s="167" t="s">
        <v>636</v>
      </c>
      <c r="E401" s="167"/>
      <c r="F401" s="30" t="s">
        <v>804</v>
      </c>
      <c r="G401" s="30" t="s">
        <v>38</v>
      </c>
      <c r="H401" s="30" t="s">
        <v>39</v>
      </c>
      <c r="I401" s="31" t="s">
        <v>22</v>
      </c>
      <c r="J401" s="27" t="s">
        <v>640</v>
      </c>
      <c r="K401" s="31" t="s">
        <v>30</v>
      </c>
      <c r="L401" s="31" t="s">
        <v>31</v>
      </c>
      <c r="M401" s="32">
        <v>85</v>
      </c>
      <c r="N401" s="33">
        <v>73637.5</v>
      </c>
      <c r="O401" s="171"/>
    </row>
    <row r="402" spans="1:15" s="19" customFormat="1" ht="32" x14ac:dyDescent="0.2">
      <c r="A402" s="29" t="s">
        <v>369</v>
      </c>
      <c r="B402" s="30" t="s">
        <v>641</v>
      </c>
      <c r="C402" s="30" t="s">
        <v>642</v>
      </c>
      <c r="D402" s="165" t="s">
        <v>643</v>
      </c>
      <c r="E402" s="165" t="str">
        <f>VLOOKUP(B402,Description!$A$2:$B$88,2,FALSE)</f>
        <v>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v>
      </c>
      <c r="F402" s="30" t="s">
        <v>805</v>
      </c>
      <c r="G402" s="30" t="s">
        <v>44</v>
      </c>
      <c r="H402" s="30" t="s">
        <v>45</v>
      </c>
      <c r="I402" s="31" t="s">
        <v>18</v>
      </c>
      <c r="J402" s="27" t="s">
        <v>129</v>
      </c>
      <c r="K402" s="31" t="s">
        <v>20</v>
      </c>
      <c r="L402" s="31" t="s">
        <v>67</v>
      </c>
      <c r="M402" s="32">
        <v>80</v>
      </c>
      <c r="N402" s="33">
        <v>231034.13</v>
      </c>
      <c r="O402" s="171">
        <f>SUMIF($C$3:$C$413,C402,$N$3:$N$413)</f>
        <v>1117576.08</v>
      </c>
    </row>
    <row r="403" spans="1:15" s="19" customFormat="1" ht="48" x14ac:dyDescent="0.2">
      <c r="A403" s="29" t="s">
        <v>369</v>
      </c>
      <c r="B403" s="30" t="s">
        <v>641</v>
      </c>
      <c r="C403" s="30" t="s">
        <v>642</v>
      </c>
      <c r="D403" s="166" t="s">
        <v>643</v>
      </c>
      <c r="E403" s="166"/>
      <c r="F403" s="30" t="s">
        <v>805</v>
      </c>
      <c r="G403" s="30" t="s">
        <v>44</v>
      </c>
      <c r="H403" s="30" t="s">
        <v>45</v>
      </c>
      <c r="I403" s="31" t="s">
        <v>22</v>
      </c>
      <c r="J403" s="27" t="s">
        <v>644</v>
      </c>
      <c r="K403" s="31" t="s">
        <v>20</v>
      </c>
      <c r="L403" s="31" t="s">
        <v>67</v>
      </c>
      <c r="M403" s="32">
        <v>80</v>
      </c>
      <c r="N403" s="33">
        <v>204810.07</v>
      </c>
      <c r="O403" s="171"/>
    </row>
    <row r="404" spans="1:15" s="19" customFormat="1" ht="16" x14ac:dyDescent="0.2">
      <c r="A404" s="29" t="s">
        <v>369</v>
      </c>
      <c r="B404" s="30" t="s">
        <v>641</v>
      </c>
      <c r="C404" s="30" t="s">
        <v>642</v>
      </c>
      <c r="D404" s="166" t="s">
        <v>643</v>
      </c>
      <c r="E404" s="166"/>
      <c r="F404" s="30" t="s">
        <v>805</v>
      </c>
      <c r="G404" s="30" t="s">
        <v>44</v>
      </c>
      <c r="H404" s="30" t="s">
        <v>45</v>
      </c>
      <c r="I404" s="31" t="s">
        <v>22</v>
      </c>
      <c r="J404" s="27" t="s">
        <v>239</v>
      </c>
      <c r="K404" s="31" t="s">
        <v>20</v>
      </c>
      <c r="L404" s="31" t="s">
        <v>67</v>
      </c>
      <c r="M404" s="32">
        <v>80</v>
      </c>
      <c r="N404" s="33">
        <v>207060.93</v>
      </c>
      <c r="O404" s="171"/>
    </row>
    <row r="405" spans="1:15" s="19" customFormat="1" ht="16" x14ac:dyDescent="0.2">
      <c r="A405" s="29" t="s">
        <v>369</v>
      </c>
      <c r="B405" s="30" t="s">
        <v>641</v>
      </c>
      <c r="C405" s="30" t="s">
        <v>642</v>
      </c>
      <c r="D405" s="166" t="s">
        <v>643</v>
      </c>
      <c r="E405" s="166"/>
      <c r="F405" s="30" t="s">
        <v>805</v>
      </c>
      <c r="G405" s="30" t="s">
        <v>44</v>
      </c>
      <c r="H405" s="30" t="s">
        <v>45</v>
      </c>
      <c r="I405" s="31" t="s">
        <v>22</v>
      </c>
      <c r="J405" s="27" t="s">
        <v>645</v>
      </c>
      <c r="K405" s="31" t="s">
        <v>24</v>
      </c>
      <c r="L405" s="31" t="s">
        <v>123</v>
      </c>
      <c r="M405" s="32">
        <v>85</v>
      </c>
      <c r="N405" s="33">
        <v>155461.20000000001</v>
      </c>
      <c r="O405" s="171"/>
    </row>
    <row r="406" spans="1:15" s="19" customFormat="1" ht="32" x14ac:dyDescent="0.2">
      <c r="A406" s="29" t="s">
        <v>369</v>
      </c>
      <c r="B406" s="30" t="s">
        <v>641</v>
      </c>
      <c r="C406" s="30" t="s">
        <v>642</v>
      </c>
      <c r="D406" s="166" t="s">
        <v>643</v>
      </c>
      <c r="E406" s="166"/>
      <c r="F406" s="30" t="s">
        <v>805</v>
      </c>
      <c r="G406" s="30" t="s">
        <v>44</v>
      </c>
      <c r="H406" s="30" t="s">
        <v>45</v>
      </c>
      <c r="I406" s="31" t="s">
        <v>22</v>
      </c>
      <c r="J406" s="27" t="s">
        <v>633</v>
      </c>
      <c r="K406" s="31" t="s">
        <v>24</v>
      </c>
      <c r="L406" s="31" t="s">
        <v>25</v>
      </c>
      <c r="M406" s="32">
        <v>85</v>
      </c>
      <c r="N406" s="33">
        <v>134667</v>
      </c>
      <c r="O406" s="171"/>
    </row>
    <row r="407" spans="1:15" s="19" customFormat="1" ht="32" x14ac:dyDescent="0.2">
      <c r="A407" s="29" t="s">
        <v>369</v>
      </c>
      <c r="B407" s="30" t="s">
        <v>641</v>
      </c>
      <c r="C407" s="30" t="s">
        <v>642</v>
      </c>
      <c r="D407" s="167" t="s">
        <v>643</v>
      </c>
      <c r="E407" s="167"/>
      <c r="F407" s="30" t="s">
        <v>805</v>
      </c>
      <c r="G407" s="30" t="s">
        <v>44</v>
      </c>
      <c r="H407" s="30" t="s">
        <v>45</v>
      </c>
      <c r="I407" s="31" t="s">
        <v>22</v>
      </c>
      <c r="J407" s="27" t="s">
        <v>646</v>
      </c>
      <c r="K407" s="31" t="s">
        <v>30</v>
      </c>
      <c r="L407" s="31" t="s">
        <v>31</v>
      </c>
      <c r="M407" s="32">
        <v>85</v>
      </c>
      <c r="N407" s="33">
        <v>184542.75</v>
      </c>
      <c r="O407" s="171"/>
    </row>
    <row r="408" spans="1:15" s="19" customFormat="1" ht="32" hidden="1" x14ac:dyDescent="0.2">
      <c r="A408" s="29" t="s">
        <v>369</v>
      </c>
      <c r="B408" s="30" t="s">
        <v>647</v>
      </c>
      <c r="C408" s="30" t="s">
        <v>648</v>
      </c>
      <c r="D408" s="165" t="s">
        <v>649</v>
      </c>
      <c r="E408" s="165" t="str">
        <f>VLOOKUP(B408,Description!$A$2:$B$88,2,FALSE)</f>
        <v>innovative and sustainable sport tourism in the South Adriatic region, stimulating economic growth, social inclusion, and public health, while leveraging sports and e-sports as tools for cultural exchange, active living, and regional development.</v>
      </c>
      <c r="F408" s="30" t="s">
        <v>803</v>
      </c>
      <c r="G408" s="30" t="s">
        <v>42</v>
      </c>
      <c r="H408" s="30" t="s">
        <v>43</v>
      </c>
      <c r="I408" s="31" t="s">
        <v>18</v>
      </c>
      <c r="J408" s="27" t="s">
        <v>650</v>
      </c>
      <c r="K408" s="31" t="s">
        <v>20</v>
      </c>
      <c r="L408" s="31" t="s">
        <v>67</v>
      </c>
      <c r="M408" s="32">
        <v>80</v>
      </c>
      <c r="N408" s="33">
        <v>216801</v>
      </c>
      <c r="O408" s="171">
        <f>SUMIF($C$3:$C$413,C408,$N$3:$N$413)</f>
        <v>1044330</v>
      </c>
    </row>
    <row r="409" spans="1:15" s="19" customFormat="1" ht="48" hidden="1" x14ac:dyDescent="0.2">
      <c r="A409" s="29" t="s">
        <v>369</v>
      </c>
      <c r="B409" s="30" t="s">
        <v>647</v>
      </c>
      <c r="C409" s="30" t="s">
        <v>648</v>
      </c>
      <c r="D409" s="166"/>
      <c r="E409" s="166"/>
      <c r="F409" s="30" t="s">
        <v>803</v>
      </c>
      <c r="G409" s="30" t="s">
        <v>42</v>
      </c>
      <c r="H409" s="30" t="s">
        <v>43</v>
      </c>
      <c r="I409" s="31" t="s">
        <v>22</v>
      </c>
      <c r="J409" s="27" t="s">
        <v>651</v>
      </c>
      <c r="K409" s="31" t="s">
        <v>20</v>
      </c>
      <c r="L409" s="31" t="s">
        <v>67</v>
      </c>
      <c r="M409" s="32">
        <v>80</v>
      </c>
      <c r="N409" s="33">
        <v>166770</v>
      </c>
      <c r="O409" s="171"/>
    </row>
    <row r="410" spans="1:15" s="19" customFormat="1" ht="48" hidden="1" x14ac:dyDescent="0.2">
      <c r="A410" s="29" t="s">
        <v>369</v>
      </c>
      <c r="B410" s="30" t="s">
        <v>647</v>
      </c>
      <c r="C410" s="30" t="s">
        <v>648</v>
      </c>
      <c r="D410" s="166"/>
      <c r="E410" s="166"/>
      <c r="F410" s="30" t="s">
        <v>803</v>
      </c>
      <c r="G410" s="30" t="s">
        <v>42</v>
      </c>
      <c r="H410" s="30" t="s">
        <v>43</v>
      </c>
      <c r="I410" s="31" t="s">
        <v>22</v>
      </c>
      <c r="J410" s="27" t="s">
        <v>96</v>
      </c>
      <c r="K410" s="31" t="s">
        <v>20</v>
      </c>
      <c r="L410" s="31" t="s">
        <v>35</v>
      </c>
      <c r="M410" s="32">
        <v>80</v>
      </c>
      <c r="N410" s="33">
        <v>165393</v>
      </c>
      <c r="O410" s="171"/>
    </row>
    <row r="411" spans="1:15" s="19" customFormat="1" ht="16" hidden="1" x14ac:dyDescent="0.2">
      <c r="A411" s="29" t="s">
        <v>369</v>
      </c>
      <c r="B411" s="30" t="s">
        <v>647</v>
      </c>
      <c r="C411" s="30" t="s">
        <v>648</v>
      </c>
      <c r="D411" s="166"/>
      <c r="E411" s="166"/>
      <c r="F411" s="30" t="s">
        <v>803</v>
      </c>
      <c r="G411" s="30" t="s">
        <v>42</v>
      </c>
      <c r="H411" s="30" t="s">
        <v>43</v>
      </c>
      <c r="I411" s="31" t="s">
        <v>22</v>
      </c>
      <c r="J411" s="27" t="s">
        <v>652</v>
      </c>
      <c r="K411" s="31" t="s">
        <v>20</v>
      </c>
      <c r="L411" s="31" t="s">
        <v>35</v>
      </c>
      <c r="M411" s="32">
        <v>80</v>
      </c>
      <c r="N411" s="33">
        <v>151266</v>
      </c>
      <c r="O411" s="171"/>
    </row>
    <row r="412" spans="1:15" s="19" customFormat="1" ht="16" hidden="1" x14ac:dyDescent="0.2">
      <c r="A412" s="29" t="s">
        <v>369</v>
      </c>
      <c r="B412" s="30" t="s">
        <v>647</v>
      </c>
      <c r="C412" s="30" t="s">
        <v>648</v>
      </c>
      <c r="D412" s="166"/>
      <c r="E412" s="166"/>
      <c r="F412" s="30" t="s">
        <v>803</v>
      </c>
      <c r="G412" s="30" t="s">
        <v>42</v>
      </c>
      <c r="H412" s="30" t="s">
        <v>43</v>
      </c>
      <c r="I412" s="31" t="s">
        <v>22</v>
      </c>
      <c r="J412" s="27" t="s">
        <v>653</v>
      </c>
      <c r="K412" s="31" t="s">
        <v>30</v>
      </c>
      <c r="L412" s="31" t="s">
        <v>31</v>
      </c>
      <c r="M412" s="32">
        <v>85</v>
      </c>
      <c r="N412" s="33">
        <v>172000</v>
      </c>
      <c r="O412" s="171"/>
    </row>
    <row r="413" spans="1:15" s="19" customFormat="1" ht="16" hidden="1" x14ac:dyDescent="0.2">
      <c r="A413" s="29" t="s">
        <v>369</v>
      </c>
      <c r="B413" s="30" t="s">
        <v>647</v>
      </c>
      <c r="C413" s="30" t="s">
        <v>648</v>
      </c>
      <c r="D413" s="167"/>
      <c r="E413" s="167"/>
      <c r="F413" s="30" t="s">
        <v>803</v>
      </c>
      <c r="G413" s="30" t="s">
        <v>42</v>
      </c>
      <c r="H413" s="30" t="s">
        <v>43</v>
      </c>
      <c r="I413" s="31" t="s">
        <v>22</v>
      </c>
      <c r="J413" s="27" t="s">
        <v>654</v>
      </c>
      <c r="K413" s="31" t="s">
        <v>24</v>
      </c>
      <c r="L413" s="31" t="s">
        <v>25</v>
      </c>
      <c r="M413" s="32">
        <v>85</v>
      </c>
      <c r="N413" s="33">
        <v>172100</v>
      </c>
      <c r="O413" s="171"/>
    </row>
    <row r="414" spans="1:15" x14ac:dyDescent="0.2">
      <c r="N414" s="22">
        <f>SUBTOTAL(9,N3:N413)</f>
        <v>21769544.820000004</v>
      </c>
      <c r="O414" s="22">
        <f>SUBTOTAL(9,O3:O413)</f>
        <v>21769544.82</v>
      </c>
    </row>
    <row r="416" spans="1:15" s="19" customFormat="1" x14ac:dyDescent="0.2">
      <c r="A416" s="18" t="s">
        <v>794</v>
      </c>
      <c r="B416" s="18">
        <f>COUNTIF($I$3:$I$413,"*Lead*")</f>
        <v>87</v>
      </c>
      <c r="C416" s="16">
        <f>B416/$B$416</f>
        <v>1</v>
      </c>
    </row>
    <row r="417" spans="1:3" s="19" customFormat="1" x14ac:dyDescent="0.2">
      <c r="A417" s="18" t="s">
        <v>795</v>
      </c>
      <c r="B417" s="18">
        <f>COUNTIFS($I$3:$I$413,"*Lead*",$F$3:$F$413,"*PA 1*")</f>
        <v>18</v>
      </c>
      <c r="C417" s="16">
        <f>B417/$B$416</f>
        <v>0.20689655172413793</v>
      </c>
    </row>
    <row r="418" spans="1:3" s="19" customFormat="1" x14ac:dyDescent="0.2">
      <c r="A418" s="18" t="s">
        <v>796</v>
      </c>
      <c r="B418" s="18">
        <f>COUNTIFS($I$3:$I$413,"*Lead*",$F$3:$F$413,"*PA 2*")</f>
        <v>26</v>
      </c>
      <c r="C418" s="16">
        <f t="shared" ref="C418:C421" si="2">B418/$B$416</f>
        <v>0.2988505747126437</v>
      </c>
    </row>
    <row r="419" spans="1:3" s="19" customFormat="1" x14ac:dyDescent="0.2">
      <c r="A419" s="18" t="s">
        <v>797</v>
      </c>
      <c r="B419" s="18">
        <f>COUNTIFS($I$3:$I$413,"*Lead*",$F$3:$F$413,"*PA 3*")</f>
        <v>13</v>
      </c>
      <c r="C419" s="16">
        <f t="shared" si="2"/>
        <v>0.14942528735632185</v>
      </c>
    </row>
    <row r="420" spans="1:3" s="19" customFormat="1" x14ac:dyDescent="0.2">
      <c r="A420" s="18" t="s">
        <v>798</v>
      </c>
      <c r="B420" s="18">
        <f>COUNTIFS($I$3:$I$413,"*Lead*",$F$3:$F$413,"*PA 4*")</f>
        <v>20</v>
      </c>
      <c r="C420" s="16">
        <f t="shared" si="2"/>
        <v>0.22988505747126436</v>
      </c>
    </row>
    <row r="421" spans="1:3" s="19" customFormat="1" x14ac:dyDescent="0.2">
      <c r="A421" s="18" t="s">
        <v>799</v>
      </c>
      <c r="B421" s="18">
        <f>COUNTIFS($I$3:$I$413,"*Lead*",$F$3:$F$413,"*PA 5*")</f>
        <v>10</v>
      </c>
      <c r="C421" s="16">
        <f t="shared" si="2"/>
        <v>0.11494252873563218</v>
      </c>
    </row>
    <row r="422" spans="1:3" s="19" customFormat="1" x14ac:dyDescent="0.2"/>
    <row r="423" spans="1:3" s="19" customFormat="1" x14ac:dyDescent="0.2">
      <c r="A423" s="34" t="s">
        <v>806</v>
      </c>
      <c r="B423" s="20">
        <f>SUM($N$3:$N$413)</f>
        <v>72225142.100000009</v>
      </c>
      <c r="C423" s="17">
        <f>B423/$B$423</f>
        <v>1</v>
      </c>
    </row>
    <row r="424" spans="1:3" s="19" customFormat="1" x14ac:dyDescent="0.2">
      <c r="A424" s="34" t="s">
        <v>807</v>
      </c>
      <c r="B424" s="20">
        <f>SUMIF($F$3:$F$413, "PA 1",$N$3:$N$413)</f>
        <v>15680973.649999997</v>
      </c>
      <c r="C424" s="17">
        <f t="shared" ref="C424:C428" si="3">B424/$B$423</f>
        <v>0.21711239596162726</v>
      </c>
    </row>
    <row r="425" spans="1:3" s="19" customFormat="1" x14ac:dyDescent="0.2">
      <c r="A425" s="34" t="s">
        <v>808</v>
      </c>
      <c r="B425" s="20">
        <f>SUMIF($F$3:$F$413, "PA 2",$N$3:$N$413)</f>
        <v>21769544.820000004</v>
      </c>
      <c r="C425" s="17">
        <f t="shared" si="3"/>
        <v>0.30141228091817074</v>
      </c>
    </row>
    <row r="426" spans="1:3" s="19" customFormat="1" x14ac:dyDescent="0.2">
      <c r="A426" s="34" t="s">
        <v>809</v>
      </c>
      <c r="B426" s="20">
        <f>SUMIF($F$3:$F$413, "PA 3",$N$3:$N$413)</f>
        <v>13178400.82</v>
      </c>
      <c r="C426" s="17">
        <f t="shared" si="3"/>
        <v>0.18246278839789223</v>
      </c>
    </row>
    <row r="427" spans="1:3" s="19" customFormat="1" x14ac:dyDescent="0.2">
      <c r="A427" s="34" t="s">
        <v>810</v>
      </c>
      <c r="B427" s="20">
        <f>SUMIF($F$3:$F$413, "PA 4",$N$3:$N$413)</f>
        <v>15735853.139999995</v>
      </c>
      <c r="C427" s="17">
        <f t="shared" si="3"/>
        <v>0.21787223510357057</v>
      </c>
    </row>
    <row r="428" spans="1:3" s="19" customFormat="1" x14ac:dyDescent="0.2">
      <c r="A428" s="34" t="s">
        <v>811</v>
      </c>
      <c r="B428" s="20">
        <f>SUMIF($F$3:$F$413, "PA 5",$N$3:$N$413)</f>
        <v>5860369.6699999999</v>
      </c>
      <c r="C428" s="17">
        <f t="shared" si="3"/>
        <v>8.114029961873899E-2</v>
      </c>
    </row>
    <row r="429" spans="1:3" s="19" customFormat="1" x14ac:dyDescent="0.2"/>
    <row r="430" spans="1:3" s="19" customFormat="1" ht="16" x14ac:dyDescent="0.2">
      <c r="A430" s="35" t="s">
        <v>812</v>
      </c>
      <c r="B430" s="36">
        <f>SUM($N$3:$N$413)</f>
        <v>72225142.100000009</v>
      </c>
      <c r="C430" s="16">
        <f>B430/$B$430</f>
        <v>1</v>
      </c>
    </row>
    <row r="431" spans="1:3" s="19" customFormat="1" x14ac:dyDescent="0.2">
      <c r="A431" s="18" t="s">
        <v>20</v>
      </c>
      <c r="B431" s="36">
        <f>SUMIF($K$3:$K$413,A431,$N$3:$N$413)</f>
        <v>37923549.670000017</v>
      </c>
      <c r="C431" s="16">
        <f t="shared" ref="C431:C433" si="4">B431/$B$430</f>
        <v>0.52507407486291413</v>
      </c>
    </row>
    <row r="432" spans="1:3" s="19" customFormat="1" x14ac:dyDescent="0.2">
      <c r="A432" s="18" t="s">
        <v>24</v>
      </c>
      <c r="B432" s="36">
        <f>SUMIF($K$3:$K$413,A432,$N$3:$N$413)</f>
        <v>17389095.710000001</v>
      </c>
      <c r="C432" s="16">
        <f t="shared" si="4"/>
        <v>0.24076236064615508</v>
      </c>
    </row>
    <row r="433" spans="1:3" s="19" customFormat="1" x14ac:dyDescent="0.2">
      <c r="A433" s="18" t="s">
        <v>30</v>
      </c>
      <c r="B433" s="36">
        <f>SUMIF($K$3:$K$413,A433,$N$3:$N$413)</f>
        <v>16912496.720000003</v>
      </c>
      <c r="C433" s="16">
        <f t="shared" si="4"/>
        <v>0.23416356449093093</v>
      </c>
    </row>
    <row r="434" spans="1:3" s="19" customFormat="1" x14ac:dyDescent="0.2"/>
    <row r="435" spans="1:3" s="19" customFormat="1" x14ac:dyDescent="0.2">
      <c r="A435" s="34" t="s">
        <v>813</v>
      </c>
      <c r="B435" s="20">
        <f>SUM($N$3:$N$413)</f>
        <v>72225142.100000009</v>
      </c>
      <c r="C435" s="17">
        <f>B435/$B$435</f>
        <v>1</v>
      </c>
    </row>
    <row r="436" spans="1:3" s="19" customFormat="1" x14ac:dyDescent="0.2">
      <c r="A436" s="34" t="s">
        <v>814</v>
      </c>
      <c r="B436" s="20">
        <f>SUMIF($B$3:$B$413, "*SA-01*",$N$3:$N$413)</f>
        <v>6460246.5199999986</v>
      </c>
      <c r="C436" s="17">
        <f t="shared" ref="C436:C438" si="5">B436/$B$423</f>
        <v>8.9445950982767225E-2</v>
      </c>
    </row>
    <row r="437" spans="1:3" s="19" customFormat="1" x14ac:dyDescent="0.2">
      <c r="A437" s="34" t="s">
        <v>815</v>
      </c>
      <c r="B437" s="20">
        <f>SUMIF($B$3:$B$413, "*SA-02*",$N$3:$N$413)</f>
        <v>24891486.25</v>
      </c>
      <c r="C437" s="17">
        <f t="shared" si="5"/>
        <v>0.34463741470437337</v>
      </c>
    </row>
    <row r="438" spans="1:3" s="19" customFormat="1" x14ac:dyDescent="0.2">
      <c r="A438" s="34" t="s">
        <v>816</v>
      </c>
      <c r="B438" s="20">
        <f>SUMIF($B$3:$B$413, "*SA-03*",$N$3:$N$413)</f>
        <v>40873409.330000021</v>
      </c>
      <c r="C438" s="17">
        <f t="shared" si="5"/>
        <v>0.56591663431285955</v>
      </c>
    </row>
    <row r="439" spans="1:3" s="19" customFormat="1" x14ac:dyDescent="0.2"/>
    <row r="440" spans="1:3" s="19" customFormat="1" ht="32" x14ac:dyDescent="0.2">
      <c r="A440" s="35" t="s">
        <v>820</v>
      </c>
      <c r="B440" s="21">
        <v>303</v>
      </c>
      <c r="C440" s="16">
        <v>1</v>
      </c>
    </row>
    <row r="441" spans="1:3" s="19" customFormat="1" x14ac:dyDescent="0.2">
      <c r="A441" s="18" t="s">
        <v>817</v>
      </c>
      <c r="B441" s="21">
        <v>133</v>
      </c>
      <c r="C441" s="16">
        <v>0.43894389438943893</v>
      </c>
    </row>
    <row r="442" spans="1:3" s="19" customFormat="1" x14ac:dyDescent="0.2">
      <c r="A442" s="18" t="s">
        <v>818</v>
      </c>
      <c r="B442" s="21">
        <v>82</v>
      </c>
      <c r="C442" s="16">
        <v>0.27062706270627063</v>
      </c>
    </row>
    <row r="443" spans="1:3" s="19" customFormat="1" x14ac:dyDescent="0.2">
      <c r="A443" s="18" t="s">
        <v>819</v>
      </c>
      <c r="B443" s="21">
        <v>88</v>
      </c>
      <c r="C443" s="16">
        <v>0.29042904290429045</v>
      </c>
    </row>
    <row r="444" spans="1:3" s="19" customFormat="1" x14ac:dyDescent="0.2"/>
    <row r="445" spans="1:3" s="19" customFormat="1" x14ac:dyDescent="0.2"/>
    <row r="446" spans="1:3" s="19" customFormat="1" x14ac:dyDescent="0.2"/>
    <row r="447" spans="1:3" s="19" customFormat="1" x14ac:dyDescent="0.2"/>
    <row r="448" spans="1:3" s="19" customFormat="1" x14ac:dyDescent="0.2"/>
  </sheetData>
  <autoFilter ref="A2:O413" xr:uid="{00000000-0009-0000-0000-000002000000}">
    <filterColumn colId="5">
      <filters>
        <filter val="PA 2"/>
      </filters>
    </filterColumn>
  </autoFilter>
  <mergeCells count="261">
    <mergeCell ref="D151:D154"/>
    <mergeCell ref="D148:D150"/>
    <mergeCell ref="D144:D147"/>
    <mergeCell ref="D141:D143"/>
    <mergeCell ref="D137:D140"/>
    <mergeCell ref="D134:D136"/>
    <mergeCell ref="O384:O389"/>
    <mergeCell ref="O323:O328"/>
    <mergeCell ref="O329:O333"/>
    <mergeCell ref="O334:O339"/>
    <mergeCell ref="O340:O345"/>
    <mergeCell ref="O346:O351"/>
    <mergeCell ref="O352:O357"/>
    <mergeCell ref="O358:O362"/>
    <mergeCell ref="O363:O367"/>
    <mergeCell ref="O368:O371"/>
    <mergeCell ref="O372:O377"/>
    <mergeCell ref="O378:O383"/>
    <mergeCell ref="O319:O322"/>
    <mergeCell ref="O313:O318"/>
    <mergeCell ref="O257:O261"/>
    <mergeCell ref="O262:O265"/>
    <mergeCell ref="O266:O270"/>
    <mergeCell ref="O271:O275"/>
    <mergeCell ref="O144:O147"/>
    <mergeCell ref="O276:O280"/>
    <mergeCell ref="O281:O286"/>
    <mergeCell ref="O287:O291"/>
    <mergeCell ref="O292:O297"/>
    <mergeCell ref="O298:O302"/>
    <mergeCell ref="O303:O306"/>
    <mergeCell ref="O307:O312"/>
    <mergeCell ref="O251:O256"/>
    <mergeCell ref="O194:O197"/>
    <mergeCell ref="O198:O201"/>
    <mergeCell ref="O202:O205"/>
    <mergeCell ref="O206:O211"/>
    <mergeCell ref="O212:O217"/>
    <mergeCell ref="O218:O223"/>
    <mergeCell ref="O224:O228"/>
    <mergeCell ref="O229:O234"/>
    <mergeCell ref="O235:O238"/>
    <mergeCell ref="O239:O244"/>
    <mergeCell ref="O245:O250"/>
    <mergeCell ref="O70:O74"/>
    <mergeCell ref="O402:O407"/>
    <mergeCell ref="O408:O413"/>
    <mergeCell ref="O79:O81"/>
    <mergeCell ref="O82:O85"/>
    <mergeCell ref="O86:O88"/>
    <mergeCell ref="O89:O93"/>
    <mergeCell ref="O94:O97"/>
    <mergeCell ref="O98:O101"/>
    <mergeCell ref="O102:O105"/>
    <mergeCell ref="O106:O110"/>
    <mergeCell ref="O396:O401"/>
    <mergeCell ref="O390:O395"/>
    <mergeCell ref="O111:O114"/>
    <mergeCell ref="O115:O116"/>
    <mergeCell ref="O117:O119"/>
    <mergeCell ref="O120:O122"/>
    <mergeCell ref="O123:O126"/>
    <mergeCell ref="O127:O130"/>
    <mergeCell ref="O131:O133"/>
    <mergeCell ref="O134:O136"/>
    <mergeCell ref="O189:O193"/>
    <mergeCell ref="O137:O140"/>
    <mergeCell ref="O141:O143"/>
    <mergeCell ref="O185:O188"/>
    <mergeCell ref="D131:D133"/>
    <mergeCell ref="D127:D130"/>
    <mergeCell ref="D3:D4"/>
    <mergeCell ref="D5:D8"/>
    <mergeCell ref="D9:D12"/>
    <mergeCell ref="D13:D16"/>
    <mergeCell ref="D17:D20"/>
    <mergeCell ref="D21:D24"/>
    <mergeCell ref="D25:D28"/>
    <mergeCell ref="D29:D32"/>
    <mergeCell ref="D43:D46"/>
    <mergeCell ref="D33:D37"/>
    <mergeCell ref="D38:D42"/>
    <mergeCell ref="O3:O4"/>
    <mergeCell ref="O5:O8"/>
    <mergeCell ref="O9:O12"/>
    <mergeCell ref="O13:O16"/>
    <mergeCell ref="O17:O20"/>
    <mergeCell ref="O75:O78"/>
    <mergeCell ref="O25:O28"/>
    <mergeCell ref="O29:O32"/>
    <mergeCell ref="O33:O37"/>
    <mergeCell ref="O38:O42"/>
    <mergeCell ref="D160:D165"/>
    <mergeCell ref="D166:D173"/>
    <mergeCell ref="D174:D178"/>
    <mergeCell ref="D179:D184"/>
    <mergeCell ref="O21:O24"/>
    <mergeCell ref="D123:D126"/>
    <mergeCell ref="D120:D122"/>
    <mergeCell ref="D52:D55"/>
    <mergeCell ref="D56:D59"/>
    <mergeCell ref="D75:D78"/>
    <mergeCell ref="D82:D85"/>
    <mergeCell ref="O148:O150"/>
    <mergeCell ref="O151:O154"/>
    <mergeCell ref="O155:O159"/>
    <mergeCell ref="O160:O165"/>
    <mergeCell ref="O166:O173"/>
    <mergeCell ref="O174:O178"/>
    <mergeCell ref="O179:O184"/>
    <mergeCell ref="O43:O46"/>
    <mergeCell ref="O47:O51"/>
    <mergeCell ref="O52:O55"/>
    <mergeCell ref="O56:O59"/>
    <mergeCell ref="O60:O64"/>
    <mergeCell ref="O65:O69"/>
    <mergeCell ref="D408:D413"/>
    <mergeCell ref="D402:D407"/>
    <mergeCell ref="D396:D401"/>
    <mergeCell ref="D390:D395"/>
    <mergeCell ref="D384:D389"/>
    <mergeCell ref="D378:D383"/>
    <mergeCell ref="D372:D377"/>
    <mergeCell ref="D352:D357"/>
    <mergeCell ref="D346:D351"/>
    <mergeCell ref="D368:D371"/>
    <mergeCell ref="D340:D345"/>
    <mergeCell ref="D358:D362"/>
    <mergeCell ref="D363:D367"/>
    <mergeCell ref="D271:D275"/>
    <mergeCell ref="D266:D270"/>
    <mergeCell ref="D319:D322"/>
    <mergeCell ref="D262:D265"/>
    <mergeCell ref="D115:D116"/>
    <mergeCell ref="D329:D333"/>
    <mergeCell ref="D334:D339"/>
    <mergeCell ref="D303:D306"/>
    <mergeCell ref="D276:D280"/>
    <mergeCell ref="D287:D291"/>
    <mergeCell ref="D298:D302"/>
    <mergeCell ref="D235:D238"/>
    <mergeCell ref="D239:D244"/>
    <mergeCell ref="D245:D250"/>
    <mergeCell ref="D251:D256"/>
    <mergeCell ref="D257:D261"/>
    <mergeCell ref="D206:D211"/>
    <mergeCell ref="D212:D217"/>
    <mergeCell ref="D218:D223"/>
    <mergeCell ref="D224:D228"/>
    <mergeCell ref="D229:D234"/>
    <mergeCell ref="D79:D81"/>
    <mergeCell ref="D86:D88"/>
    <mergeCell ref="D47:D51"/>
    <mergeCell ref="D60:D64"/>
    <mergeCell ref="D65:D69"/>
    <mergeCell ref="D70:D74"/>
    <mergeCell ref="D89:D93"/>
    <mergeCell ref="D323:D328"/>
    <mergeCell ref="D313:D318"/>
    <mergeCell ref="D307:D312"/>
    <mergeCell ref="D292:D297"/>
    <mergeCell ref="D281:D286"/>
    <mergeCell ref="D117:D119"/>
    <mergeCell ref="D94:D97"/>
    <mergeCell ref="D98:D101"/>
    <mergeCell ref="D102:D105"/>
    <mergeCell ref="D111:D114"/>
    <mergeCell ref="D106:D110"/>
    <mergeCell ref="D185:D188"/>
    <mergeCell ref="D189:D193"/>
    <mergeCell ref="D194:D197"/>
    <mergeCell ref="D198:D201"/>
    <mergeCell ref="D202:D205"/>
    <mergeCell ref="D155:D159"/>
    <mergeCell ref="E3:E4"/>
    <mergeCell ref="E9:E12"/>
    <mergeCell ref="E396:E401"/>
    <mergeCell ref="E402:E407"/>
    <mergeCell ref="E390:E395"/>
    <mergeCell ref="E384:E389"/>
    <mergeCell ref="E358:E362"/>
    <mergeCell ref="E352:E357"/>
    <mergeCell ref="E346:E351"/>
    <mergeCell ref="E340:E345"/>
    <mergeCell ref="E334:E339"/>
    <mergeCell ref="E329:E333"/>
    <mergeCell ref="E323:E328"/>
    <mergeCell ref="E319:E322"/>
    <mergeCell ref="E313:E318"/>
    <mergeCell ref="E307:E312"/>
    <mergeCell ref="E262:E265"/>
    <mergeCell ref="E257:E261"/>
    <mergeCell ref="E251:E256"/>
    <mergeCell ref="E303:E306"/>
    <mergeCell ref="E298:E302"/>
    <mergeCell ref="E292:E297"/>
    <mergeCell ref="E276:E280"/>
    <mergeCell ref="E5:E8"/>
    <mergeCell ref="E408:E413"/>
    <mergeCell ref="E378:E383"/>
    <mergeCell ref="E372:E377"/>
    <mergeCell ref="E368:E371"/>
    <mergeCell ref="E363:E367"/>
    <mergeCell ref="E25:E28"/>
    <mergeCell ref="E29:E32"/>
    <mergeCell ref="E33:E37"/>
    <mergeCell ref="E38:E42"/>
    <mergeCell ref="E131:E133"/>
    <mergeCell ref="E134:E136"/>
    <mergeCell ref="E94:E97"/>
    <mergeCell ref="E102:E105"/>
    <mergeCell ref="E123:E126"/>
    <mergeCell ref="E127:E130"/>
    <mergeCell ref="E155:E159"/>
    <mergeCell ref="E160:E165"/>
    <mergeCell ref="E166:E173"/>
    <mergeCell ref="E174:E178"/>
    <mergeCell ref="E287:E291"/>
    <mergeCell ref="E281:E286"/>
    <mergeCell ref="E144:E147"/>
    <mergeCell ref="E151:E154"/>
    <mergeCell ref="E98:E101"/>
    <mergeCell ref="E13:E16"/>
    <mergeCell ref="E17:E20"/>
    <mergeCell ref="E21:E24"/>
    <mergeCell ref="E194:E197"/>
    <mergeCell ref="E189:E193"/>
    <mergeCell ref="E185:E188"/>
    <mergeCell ref="E179:E184"/>
    <mergeCell ref="E65:E69"/>
    <mergeCell ref="E70:E74"/>
    <mergeCell ref="E75:E78"/>
    <mergeCell ref="E79:E81"/>
    <mergeCell ref="E82:E85"/>
    <mergeCell ref="E43:E46"/>
    <mergeCell ref="E47:E51"/>
    <mergeCell ref="E52:E55"/>
    <mergeCell ref="E56:E59"/>
    <mergeCell ref="E60:E64"/>
    <mergeCell ref="E86:E88"/>
    <mergeCell ref="E89:E93"/>
    <mergeCell ref="E111:E114"/>
    <mergeCell ref="E106:E110"/>
    <mergeCell ref="E115:E116"/>
    <mergeCell ref="E117:E119"/>
    <mergeCell ref="E120:E122"/>
    <mergeCell ref="E271:E275"/>
    <mergeCell ref="E266:E270"/>
    <mergeCell ref="E141:E143"/>
    <mergeCell ref="E148:E150"/>
    <mergeCell ref="E137:E140"/>
    <mergeCell ref="E218:E223"/>
    <mergeCell ref="E212:E217"/>
    <mergeCell ref="E206:E211"/>
    <mergeCell ref="E202:E205"/>
    <mergeCell ref="E198:E201"/>
    <mergeCell ref="E245:E250"/>
    <mergeCell ref="E239:E244"/>
    <mergeCell ref="E235:E238"/>
    <mergeCell ref="E229:E234"/>
    <mergeCell ref="E224:E22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8"/>
  <sheetViews>
    <sheetView topLeftCell="A63" workbookViewId="0">
      <selection activeCell="B86" sqref="B86"/>
    </sheetView>
  </sheetViews>
  <sheetFormatPr baseColWidth="10" defaultColWidth="8.83203125" defaultRowHeight="15" x14ac:dyDescent="0.2"/>
  <cols>
    <col min="1" max="1" width="22.83203125" customWidth="1"/>
    <col min="2" max="2" width="35.5" customWidth="1"/>
  </cols>
  <sheetData>
    <row r="1" spans="1:2" ht="16" thickTop="1" x14ac:dyDescent="0.2">
      <c r="A1" s="1" t="s">
        <v>706</v>
      </c>
      <c r="B1" s="1" t="s">
        <v>786</v>
      </c>
    </row>
    <row r="2" spans="1:2" x14ac:dyDescent="0.2">
      <c r="A2" s="2" t="s">
        <v>194</v>
      </c>
      <c r="B2" s="2" t="s">
        <v>707</v>
      </c>
    </row>
    <row r="3" spans="1:2" x14ac:dyDescent="0.2">
      <c r="A3" s="2" t="s">
        <v>219</v>
      </c>
      <c r="B3" s="2" t="s">
        <v>708</v>
      </c>
    </row>
    <row r="4" spans="1:2" x14ac:dyDescent="0.2">
      <c r="A4" s="2" t="s">
        <v>286</v>
      </c>
      <c r="B4" s="2" t="s">
        <v>709</v>
      </c>
    </row>
    <row r="5" spans="1:2" x14ac:dyDescent="0.2">
      <c r="A5" s="2" t="s">
        <v>100</v>
      </c>
      <c r="B5" s="2" t="s">
        <v>710</v>
      </c>
    </row>
    <row r="6" spans="1:2" x14ac:dyDescent="0.2">
      <c r="A6" s="2" t="s">
        <v>162</v>
      </c>
      <c r="B6" s="2" t="s">
        <v>711</v>
      </c>
    </row>
    <row r="7" spans="1:2" x14ac:dyDescent="0.2">
      <c r="A7" s="2" t="s">
        <v>313</v>
      </c>
      <c r="B7" s="2" t="s">
        <v>712</v>
      </c>
    </row>
    <row r="8" spans="1:2" x14ac:dyDescent="0.2">
      <c r="A8" s="2" t="s">
        <v>212</v>
      </c>
      <c r="B8" s="2" t="s">
        <v>713</v>
      </c>
    </row>
    <row r="9" spans="1:2" x14ac:dyDescent="0.2">
      <c r="A9" s="2" t="s">
        <v>266</v>
      </c>
      <c r="B9" s="2" t="s">
        <v>714</v>
      </c>
    </row>
    <row r="10" spans="1:2" x14ac:dyDescent="0.2">
      <c r="A10" s="2" t="s">
        <v>247</v>
      </c>
      <c r="B10" s="2" t="s">
        <v>715</v>
      </c>
    </row>
    <row r="11" spans="1:2" x14ac:dyDescent="0.2">
      <c r="A11" s="2" t="s">
        <v>157</v>
      </c>
      <c r="B11" s="2" t="s">
        <v>716</v>
      </c>
    </row>
    <row r="12" spans="1:2" x14ac:dyDescent="0.2">
      <c r="A12" s="2" t="s">
        <v>291</v>
      </c>
      <c r="B12" s="2" t="s">
        <v>717</v>
      </c>
    </row>
    <row r="13" spans="1:2" x14ac:dyDescent="0.2">
      <c r="A13" s="2" t="s">
        <v>131</v>
      </c>
      <c r="B13" s="2" t="s">
        <v>718</v>
      </c>
    </row>
    <row r="14" spans="1:2" x14ac:dyDescent="0.2">
      <c r="A14" s="2" t="s">
        <v>242</v>
      </c>
      <c r="B14" s="2" t="s">
        <v>719</v>
      </c>
    </row>
    <row r="15" spans="1:2" x14ac:dyDescent="0.2">
      <c r="A15" s="2" t="s">
        <v>323</v>
      </c>
      <c r="B15" s="2" t="s">
        <v>720</v>
      </c>
    </row>
    <row r="16" spans="1:2" x14ac:dyDescent="0.2">
      <c r="A16" s="2" t="s">
        <v>303</v>
      </c>
      <c r="B16" s="2" t="s">
        <v>721</v>
      </c>
    </row>
    <row r="17" spans="1:2" x14ac:dyDescent="0.2">
      <c r="A17" s="2" t="s">
        <v>281</v>
      </c>
      <c r="B17" s="2" t="s">
        <v>722</v>
      </c>
    </row>
    <row r="18" spans="1:2" x14ac:dyDescent="0.2">
      <c r="A18" s="2" t="s">
        <v>317</v>
      </c>
      <c r="B18" s="2" t="s">
        <v>723</v>
      </c>
    </row>
    <row r="19" spans="1:2" x14ac:dyDescent="0.2">
      <c r="A19" s="2" t="s">
        <v>261</v>
      </c>
      <c r="B19" s="2" t="s">
        <v>724</v>
      </c>
    </row>
    <row r="20" spans="1:2" x14ac:dyDescent="0.2">
      <c r="A20" s="2" t="s">
        <v>78</v>
      </c>
      <c r="B20" s="2" t="s">
        <v>725</v>
      </c>
    </row>
    <row r="21" spans="1:2" x14ac:dyDescent="0.2">
      <c r="A21" s="2" t="s">
        <v>140</v>
      </c>
      <c r="B21" s="2" t="s">
        <v>726</v>
      </c>
    </row>
    <row r="22" spans="1:2" x14ac:dyDescent="0.2">
      <c r="A22" s="2" t="s">
        <v>51</v>
      </c>
      <c r="B22" s="2" t="s">
        <v>727</v>
      </c>
    </row>
    <row r="23" spans="1:2" x14ac:dyDescent="0.2">
      <c r="A23" s="2" t="s">
        <v>297</v>
      </c>
      <c r="B23" s="2" t="s">
        <v>728</v>
      </c>
    </row>
    <row r="24" spans="1:2" x14ac:dyDescent="0.2">
      <c r="A24" s="2" t="s">
        <v>255</v>
      </c>
      <c r="B24" s="2" t="s">
        <v>729</v>
      </c>
    </row>
    <row r="25" spans="1:2" x14ac:dyDescent="0.2">
      <c r="A25" s="2" t="s">
        <v>189</v>
      </c>
      <c r="B25" s="2" t="s">
        <v>730</v>
      </c>
    </row>
    <row r="26" spans="1:2" x14ac:dyDescent="0.2">
      <c r="A26" s="2" t="s">
        <v>234</v>
      </c>
      <c r="B26" s="2" t="s">
        <v>731</v>
      </c>
    </row>
    <row r="27" spans="1:2" x14ac:dyDescent="0.2">
      <c r="A27" s="2" t="s">
        <v>147</v>
      </c>
      <c r="B27" s="2" t="s">
        <v>732</v>
      </c>
    </row>
    <row r="28" spans="1:2" x14ac:dyDescent="0.2">
      <c r="A28" s="2" t="s">
        <v>93</v>
      </c>
      <c r="B28" s="2" t="s">
        <v>733</v>
      </c>
    </row>
    <row r="29" spans="1:2" x14ac:dyDescent="0.2">
      <c r="A29" s="2" t="s">
        <v>200</v>
      </c>
      <c r="B29" s="2" t="s">
        <v>734</v>
      </c>
    </row>
    <row r="30" spans="1:2" x14ac:dyDescent="0.2">
      <c r="A30" s="2" t="s">
        <v>227</v>
      </c>
      <c r="B30" s="2" t="s">
        <v>735</v>
      </c>
    </row>
    <row r="31" spans="1:2" x14ac:dyDescent="0.2">
      <c r="A31" s="2" t="s">
        <v>273</v>
      </c>
      <c r="B31" s="2" t="s">
        <v>736</v>
      </c>
    </row>
    <row r="32" spans="1:2" x14ac:dyDescent="0.2">
      <c r="A32" s="2" t="s">
        <v>62</v>
      </c>
      <c r="B32" s="2" t="s">
        <v>737</v>
      </c>
    </row>
    <row r="33" spans="1:2" x14ac:dyDescent="0.2">
      <c r="A33" s="2" t="s">
        <v>26</v>
      </c>
      <c r="B33" s="2" t="s">
        <v>738</v>
      </c>
    </row>
    <row r="34" spans="1:2" x14ac:dyDescent="0.2">
      <c r="A34" s="2" t="s">
        <v>206</v>
      </c>
      <c r="B34" s="2" t="s">
        <v>739</v>
      </c>
    </row>
    <row r="35" spans="1:2" x14ac:dyDescent="0.2">
      <c r="A35" s="2" t="s">
        <v>173</v>
      </c>
      <c r="B35" s="2" t="s">
        <v>740</v>
      </c>
    </row>
    <row r="36" spans="1:2" x14ac:dyDescent="0.2">
      <c r="A36" s="2" t="s">
        <v>13</v>
      </c>
      <c r="B36" s="2" t="s">
        <v>741</v>
      </c>
    </row>
    <row r="37" spans="1:2" x14ac:dyDescent="0.2">
      <c r="A37" s="2" t="s">
        <v>107</v>
      </c>
      <c r="B37" s="2" t="s">
        <v>742</v>
      </c>
    </row>
    <row r="38" spans="1:2" x14ac:dyDescent="0.2">
      <c r="A38" s="2" t="s">
        <v>180</v>
      </c>
      <c r="B38" s="2" t="s">
        <v>743</v>
      </c>
    </row>
    <row r="39" spans="1:2" x14ac:dyDescent="0.2">
      <c r="A39" s="2" t="s">
        <v>308</v>
      </c>
      <c r="B39" s="2" t="s">
        <v>744</v>
      </c>
    </row>
    <row r="40" spans="1:2" x14ac:dyDescent="0.2">
      <c r="A40" s="2" t="s">
        <v>115</v>
      </c>
      <c r="B40" s="2" t="s">
        <v>745</v>
      </c>
    </row>
    <row r="41" spans="1:2" x14ac:dyDescent="0.2">
      <c r="A41" s="2" t="s">
        <v>328</v>
      </c>
      <c r="B41" s="2" t="s">
        <v>746</v>
      </c>
    </row>
    <row r="42" spans="1:2" x14ac:dyDescent="0.2">
      <c r="A42" s="2" t="s">
        <v>335</v>
      </c>
      <c r="B42" s="2" t="s">
        <v>747</v>
      </c>
    </row>
    <row r="43" spans="1:2" x14ac:dyDescent="0.2">
      <c r="A43" s="2" t="s">
        <v>343</v>
      </c>
      <c r="B43" s="2" t="s">
        <v>748</v>
      </c>
    </row>
    <row r="44" spans="1:2" x14ac:dyDescent="0.2">
      <c r="A44" s="2" t="s">
        <v>352</v>
      </c>
      <c r="B44" s="2" t="s">
        <v>749</v>
      </c>
    </row>
    <row r="45" spans="1:2" x14ac:dyDescent="0.2">
      <c r="A45" s="2" t="s">
        <v>360</v>
      </c>
      <c r="B45" s="2" t="s">
        <v>750</v>
      </c>
    </row>
    <row r="46" spans="1:2" x14ac:dyDescent="0.2">
      <c r="A46" s="2" t="s">
        <v>373</v>
      </c>
      <c r="B46" s="2" t="s">
        <v>751</v>
      </c>
    </row>
    <row r="47" spans="1:2" x14ac:dyDescent="0.2">
      <c r="A47" s="2" t="s">
        <v>379</v>
      </c>
      <c r="B47" s="2" t="s">
        <v>752</v>
      </c>
    </row>
    <row r="48" spans="1:2" x14ac:dyDescent="0.2">
      <c r="A48" s="2" t="s">
        <v>386</v>
      </c>
      <c r="B48" s="2" t="s">
        <v>825</v>
      </c>
    </row>
    <row r="49" spans="1:2" x14ac:dyDescent="0.2">
      <c r="A49" s="2" t="s">
        <v>391</v>
      </c>
      <c r="B49" s="2" t="s">
        <v>753</v>
      </c>
    </row>
    <row r="50" spans="1:2" x14ac:dyDescent="0.2">
      <c r="A50" s="2" t="s">
        <v>395</v>
      </c>
      <c r="B50" s="2" t="s">
        <v>826</v>
      </c>
    </row>
    <row r="51" spans="1:2" x14ac:dyDescent="0.2">
      <c r="A51" s="2" t="s">
        <v>399</v>
      </c>
      <c r="B51" s="2" t="s">
        <v>754</v>
      </c>
    </row>
    <row r="52" spans="1:2" x14ac:dyDescent="0.2">
      <c r="A52" s="2" t="s">
        <v>408</v>
      </c>
      <c r="B52" s="2" t="s">
        <v>755</v>
      </c>
    </row>
    <row r="53" spans="1:2" x14ac:dyDescent="0.2">
      <c r="A53" s="2" t="s">
        <v>416</v>
      </c>
      <c r="B53" s="2" t="s">
        <v>756</v>
      </c>
    </row>
    <row r="54" spans="1:2" x14ac:dyDescent="0.2">
      <c r="A54" s="2" t="s">
        <v>424</v>
      </c>
      <c r="B54" s="2" t="s">
        <v>757</v>
      </c>
    </row>
    <row r="55" spans="1:2" x14ac:dyDescent="0.2">
      <c r="A55" s="2" t="s">
        <v>428</v>
      </c>
      <c r="B55" s="2" t="s">
        <v>758</v>
      </c>
    </row>
    <row r="56" spans="1:2" x14ac:dyDescent="0.2">
      <c r="A56" s="2" t="s">
        <v>442</v>
      </c>
      <c r="B56" s="2" t="s">
        <v>759</v>
      </c>
    </row>
    <row r="57" spans="1:2" x14ac:dyDescent="0.2">
      <c r="A57" s="2" t="s">
        <v>447</v>
      </c>
      <c r="B57" s="2" t="s">
        <v>760</v>
      </c>
    </row>
    <row r="58" spans="1:2" x14ac:dyDescent="0.2">
      <c r="A58" s="2" t="s">
        <v>456</v>
      </c>
      <c r="B58" s="2" t="s">
        <v>761</v>
      </c>
    </row>
    <row r="59" spans="1:2" x14ac:dyDescent="0.2">
      <c r="A59" s="2" t="s">
        <v>462</v>
      </c>
      <c r="B59" s="2" t="s">
        <v>762</v>
      </c>
    </row>
    <row r="60" spans="1:2" x14ac:dyDescent="0.2">
      <c r="A60" s="2" t="s">
        <v>469</v>
      </c>
      <c r="B60" s="2" t="s">
        <v>763</v>
      </c>
    </row>
    <row r="61" spans="1:2" x14ac:dyDescent="0.2">
      <c r="A61" s="2" t="s">
        <v>477</v>
      </c>
      <c r="B61" s="2" t="s">
        <v>764</v>
      </c>
    </row>
    <row r="62" spans="1:2" x14ac:dyDescent="0.2">
      <c r="A62" s="2" t="s">
        <v>481</v>
      </c>
      <c r="B62" s="2" t="s">
        <v>765</v>
      </c>
    </row>
    <row r="63" spans="1:2" x14ac:dyDescent="0.2">
      <c r="A63" s="2" t="s">
        <v>489</v>
      </c>
      <c r="B63" s="2" t="s">
        <v>766</v>
      </c>
    </row>
    <row r="64" spans="1:2" x14ac:dyDescent="0.2">
      <c r="A64" s="2" t="s">
        <v>496</v>
      </c>
      <c r="B64" s="2" t="s">
        <v>767</v>
      </c>
    </row>
    <row r="65" spans="1:2" x14ac:dyDescent="0.2">
      <c r="A65" s="2" t="s">
        <v>501</v>
      </c>
      <c r="B65" s="2" t="s">
        <v>768</v>
      </c>
    </row>
    <row r="66" spans="1:2" x14ac:dyDescent="0.2">
      <c r="A66" s="2" t="s">
        <v>507</v>
      </c>
      <c r="B66" s="2" t="s">
        <v>769</v>
      </c>
    </row>
    <row r="67" spans="1:2" x14ac:dyDescent="0.2">
      <c r="A67" s="2" t="s">
        <v>515</v>
      </c>
      <c r="B67" s="2" t="s">
        <v>770</v>
      </c>
    </row>
    <row r="68" spans="1:2" x14ac:dyDescent="0.2">
      <c r="A68" s="2" t="s">
        <v>521</v>
      </c>
      <c r="B68" s="2" t="s">
        <v>771</v>
      </c>
    </row>
    <row r="69" spans="1:2" x14ac:dyDescent="0.2">
      <c r="A69" s="2" t="s">
        <v>529</v>
      </c>
      <c r="B69" s="2" t="s">
        <v>772</v>
      </c>
    </row>
    <row r="70" spans="1:2" x14ac:dyDescent="0.2">
      <c r="A70" s="2" t="s">
        <v>534</v>
      </c>
      <c r="B70" s="2" t="s">
        <v>827</v>
      </c>
    </row>
    <row r="71" spans="1:2" x14ac:dyDescent="0.2">
      <c r="A71" s="2" t="s">
        <v>542</v>
      </c>
      <c r="B71" s="2" t="s">
        <v>828</v>
      </c>
    </row>
    <row r="72" spans="1:2" x14ac:dyDescent="0.2">
      <c r="A72" s="2" t="s">
        <v>550</v>
      </c>
      <c r="B72" s="2" t="s">
        <v>773</v>
      </c>
    </row>
    <row r="73" spans="1:2" x14ac:dyDescent="0.2">
      <c r="A73" s="2" t="s">
        <v>554</v>
      </c>
      <c r="B73" s="2" t="s">
        <v>774</v>
      </c>
    </row>
    <row r="74" spans="1:2" x14ac:dyDescent="0.2">
      <c r="A74" s="2" t="s">
        <v>559</v>
      </c>
      <c r="B74" s="2" t="s">
        <v>775</v>
      </c>
    </row>
    <row r="75" spans="1:2" x14ac:dyDescent="0.2">
      <c r="A75" s="2" t="s">
        <v>565</v>
      </c>
      <c r="B75" s="2" t="s">
        <v>776</v>
      </c>
    </row>
    <row r="76" spans="1:2" x14ac:dyDescent="0.2">
      <c r="A76" s="2" t="s">
        <v>571</v>
      </c>
      <c r="B76" s="2" t="s">
        <v>777</v>
      </c>
    </row>
    <row r="77" spans="1:2" x14ac:dyDescent="0.2">
      <c r="A77" s="2" t="s">
        <v>576</v>
      </c>
      <c r="B77" s="2" t="s">
        <v>829</v>
      </c>
    </row>
    <row r="78" spans="1:2" x14ac:dyDescent="0.2">
      <c r="A78" s="2" t="s">
        <v>583</v>
      </c>
      <c r="B78" s="2" t="s">
        <v>830</v>
      </c>
    </row>
    <row r="79" spans="1:2" x14ac:dyDescent="0.2">
      <c r="A79" s="2" t="s">
        <v>590</v>
      </c>
      <c r="B79" s="2" t="s">
        <v>778</v>
      </c>
    </row>
    <row r="80" spans="1:2" x14ac:dyDescent="0.2">
      <c r="A80" s="2" t="s">
        <v>598</v>
      </c>
      <c r="B80" s="2" t="s">
        <v>779</v>
      </c>
    </row>
    <row r="81" spans="1:2" x14ac:dyDescent="0.2">
      <c r="A81" s="2" t="s">
        <v>605</v>
      </c>
      <c r="B81" s="2" t="s">
        <v>780</v>
      </c>
    </row>
    <row r="82" spans="1:2" x14ac:dyDescent="0.2">
      <c r="A82" s="2" t="s">
        <v>611</v>
      </c>
      <c r="B82" s="2" t="s">
        <v>781</v>
      </c>
    </row>
    <row r="83" spans="1:2" x14ac:dyDescent="0.2">
      <c r="A83" s="2" t="s">
        <v>617</v>
      </c>
      <c r="B83" s="2" t="s">
        <v>782</v>
      </c>
    </row>
    <row r="84" spans="1:2" x14ac:dyDescent="0.2">
      <c r="A84" s="2" t="s">
        <v>622</v>
      </c>
      <c r="B84" s="2" t="s">
        <v>783</v>
      </c>
    </row>
    <row r="85" spans="1:2" x14ac:dyDescent="0.2">
      <c r="A85" s="2" t="s">
        <v>628</v>
      </c>
      <c r="B85" s="2" t="s">
        <v>831</v>
      </c>
    </row>
    <row r="86" spans="1:2" x14ac:dyDescent="0.2">
      <c r="A86" s="2" t="s">
        <v>634</v>
      </c>
      <c r="B86" s="2" t="s">
        <v>832</v>
      </c>
    </row>
    <row r="87" spans="1:2" x14ac:dyDescent="0.2">
      <c r="A87" s="2" t="s">
        <v>641</v>
      </c>
      <c r="B87" s="2" t="s">
        <v>784</v>
      </c>
    </row>
    <row r="88" spans="1:2" x14ac:dyDescent="0.2">
      <c r="A88" s="2" t="s">
        <v>647</v>
      </c>
      <c r="B88" s="2" t="s">
        <v>785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79"/>
  <sheetViews>
    <sheetView tabSelected="1" workbookViewId="0">
      <pane ySplit="2" topLeftCell="A154" activePane="bottomLeft" state="frozen"/>
      <selection pane="bottomLeft" activeCell="A2" sqref="A2"/>
    </sheetView>
  </sheetViews>
  <sheetFormatPr baseColWidth="10" defaultColWidth="8.83203125" defaultRowHeight="15" x14ac:dyDescent="0.2"/>
  <cols>
    <col min="1" max="1" width="34.66406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12.6640625" customWidth="1"/>
    <col min="9" max="9" width="12.83203125" customWidth="1"/>
    <col min="10" max="10" width="37.1640625" customWidth="1"/>
    <col min="11" max="11" width="15.1640625" customWidth="1"/>
    <col min="12" max="12" width="24.6640625" customWidth="1"/>
    <col min="13" max="13" width="9.83203125" customWidth="1"/>
    <col min="14" max="14" width="18.83203125" customWidth="1"/>
    <col min="15" max="15" width="33" bestFit="1" customWidth="1"/>
  </cols>
  <sheetData>
    <row r="1" spans="1:15" ht="16" thickBot="1" x14ac:dyDescent="0.25"/>
    <row r="2" spans="1:15" ht="81" thickTop="1" x14ac:dyDescent="0.25">
      <c r="A2" s="62" t="s">
        <v>0</v>
      </c>
      <c r="B2" s="62" t="s">
        <v>1</v>
      </c>
      <c r="C2" s="63" t="s">
        <v>2</v>
      </c>
      <c r="D2" s="63" t="s">
        <v>3</v>
      </c>
      <c r="E2" s="63" t="s">
        <v>786</v>
      </c>
      <c r="F2" s="63" t="s">
        <v>800</v>
      </c>
      <c r="G2" s="64" t="s">
        <v>4</v>
      </c>
      <c r="H2" s="64" t="s">
        <v>5</v>
      </c>
      <c r="I2" s="63" t="s">
        <v>6</v>
      </c>
      <c r="J2" s="64" t="s">
        <v>7</v>
      </c>
      <c r="K2" s="64" t="s">
        <v>8</v>
      </c>
      <c r="L2" s="64" t="s">
        <v>9</v>
      </c>
      <c r="M2" s="64" t="s">
        <v>10</v>
      </c>
      <c r="N2" s="64" t="s">
        <v>11</v>
      </c>
      <c r="O2" s="37" t="s">
        <v>821</v>
      </c>
    </row>
    <row r="3" spans="1:15" s="19" customFormat="1" ht="48" x14ac:dyDescent="0.2">
      <c r="A3" s="151" t="s">
        <v>12</v>
      </c>
      <c r="B3" s="152" t="s">
        <v>286</v>
      </c>
      <c r="C3" s="152" t="s">
        <v>287</v>
      </c>
      <c r="D3" s="172" t="s">
        <v>288</v>
      </c>
      <c r="E3" s="172" t="str">
        <f>VLOOKUP(B3,Description!$A$2:$B$88,2,FALSE)</f>
        <v>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v>
      </c>
      <c r="F3" s="152" t="s">
        <v>804</v>
      </c>
      <c r="G3" s="152" t="s">
        <v>38</v>
      </c>
      <c r="H3" s="152" t="s">
        <v>39</v>
      </c>
      <c r="I3" s="68" t="s">
        <v>18</v>
      </c>
      <c r="J3" s="153" t="s">
        <v>289</v>
      </c>
      <c r="K3" s="152" t="s">
        <v>20</v>
      </c>
      <c r="L3" s="152" t="s">
        <v>67</v>
      </c>
      <c r="M3" s="154">
        <v>80</v>
      </c>
      <c r="N3" s="155">
        <v>87208.98</v>
      </c>
      <c r="O3" s="175">
        <f>SUMIF($C$3:$C$154,C3,$N$3:$N$154)</f>
        <v>195804.83999999997</v>
      </c>
    </row>
    <row r="4" spans="1:15" s="19" customFormat="1" ht="20" customHeight="1" x14ac:dyDescent="0.2">
      <c r="A4" s="156" t="s">
        <v>12</v>
      </c>
      <c r="B4" s="42" t="s">
        <v>286</v>
      </c>
      <c r="C4" s="42" t="s">
        <v>287</v>
      </c>
      <c r="D4" s="173"/>
      <c r="E4" s="173"/>
      <c r="F4" s="42" t="s">
        <v>804</v>
      </c>
      <c r="G4" s="42" t="s">
        <v>38</v>
      </c>
      <c r="H4" s="42" t="s">
        <v>39</v>
      </c>
      <c r="I4" s="42" t="s">
        <v>22</v>
      </c>
      <c r="J4" s="43" t="s">
        <v>290</v>
      </c>
      <c r="K4" s="42" t="s">
        <v>24</v>
      </c>
      <c r="L4" s="42" t="s">
        <v>25</v>
      </c>
      <c r="M4" s="44">
        <v>85</v>
      </c>
      <c r="N4" s="45">
        <v>36607</v>
      </c>
      <c r="O4" s="176"/>
    </row>
    <row r="5" spans="1:15" s="19" customFormat="1" ht="31" customHeight="1" x14ac:dyDescent="0.2">
      <c r="A5" s="156" t="s">
        <v>12</v>
      </c>
      <c r="B5" s="42" t="s">
        <v>286</v>
      </c>
      <c r="C5" s="42" t="s">
        <v>287</v>
      </c>
      <c r="D5" s="173"/>
      <c r="E5" s="173"/>
      <c r="F5" s="42" t="s">
        <v>804</v>
      </c>
      <c r="G5" s="42" t="s">
        <v>38</v>
      </c>
      <c r="H5" s="42" t="s">
        <v>39</v>
      </c>
      <c r="I5" s="42" t="s">
        <v>22</v>
      </c>
      <c r="J5" s="43" t="s">
        <v>99</v>
      </c>
      <c r="K5" s="42" t="s">
        <v>30</v>
      </c>
      <c r="L5" s="42" t="s">
        <v>31</v>
      </c>
      <c r="M5" s="44">
        <v>85</v>
      </c>
      <c r="N5" s="45">
        <v>35327</v>
      </c>
      <c r="O5" s="176"/>
    </row>
    <row r="6" spans="1:15" s="19" customFormat="1" ht="32" x14ac:dyDescent="0.2">
      <c r="A6" s="157" t="s">
        <v>12</v>
      </c>
      <c r="B6" s="158" t="s">
        <v>286</v>
      </c>
      <c r="C6" s="158" t="s">
        <v>287</v>
      </c>
      <c r="D6" s="174"/>
      <c r="E6" s="174"/>
      <c r="F6" s="158" t="s">
        <v>804</v>
      </c>
      <c r="G6" s="158" t="s">
        <v>38</v>
      </c>
      <c r="H6" s="158" t="s">
        <v>39</v>
      </c>
      <c r="I6" s="158" t="s">
        <v>22</v>
      </c>
      <c r="J6" s="159" t="s">
        <v>96</v>
      </c>
      <c r="K6" s="158" t="s">
        <v>20</v>
      </c>
      <c r="L6" s="158" t="s">
        <v>35</v>
      </c>
      <c r="M6" s="160">
        <v>80</v>
      </c>
      <c r="N6" s="161">
        <v>36661.86</v>
      </c>
      <c r="O6" s="177"/>
    </row>
    <row r="7" spans="1:15" s="19" customFormat="1" ht="30.75" customHeight="1" x14ac:dyDescent="0.2">
      <c r="A7" s="151" t="s">
        <v>12</v>
      </c>
      <c r="B7" s="152" t="s">
        <v>313</v>
      </c>
      <c r="C7" s="152" t="s">
        <v>314</v>
      </c>
      <c r="D7" s="172" t="s">
        <v>315</v>
      </c>
      <c r="E7" s="172" t="str">
        <f>VLOOKUP(B7,Description!$A$2:$B$88,2,FALSE)</f>
        <v>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v>
      </c>
      <c r="F7" s="152" t="s">
        <v>804</v>
      </c>
      <c r="G7" s="152" t="s">
        <v>38</v>
      </c>
      <c r="H7" s="152" t="s">
        <v>39</v>
      </c>
      <c r="I7" s="68" t="s">
        <v>18</v>
      </c>
      <c r="J7" s="153" t="s">
        <v>172</v>
      </c>
      <c r="K7" s="152" t="s">
        <v>24</v>
      </c>
      <c r="L7" s="152" t="s">
        <v>25</v>
      </c>
      <c r="M7" s="154">
        <v>85</v>
      </c>
      <c r="N7" s="155">
        <v>29008</v>
      </c>
      <c r="O7" s="175">
        <f>SUMIF($C$3:$C$154,C7,$N$3:$N$154)</f>
        <v>83802.8</v>
      </c>
    </row>
    <row r="8" spans="1:15" s="19" customFormat="1" ht="26.25" customHeight="1" x14ac:dyDescent="0.2">
      <c r="A8" s="156" t="s">
        <v>12</v>
      </c>
      <c r="B8" s="42" t="s">
        <v>313</v>
      </c>
      <c r="C8" s="42" t="s">
        <v>314</v>
      </c>
      <c r="D8" s="173"/>
      <c r="E8" s="173"/>
      <c r="F8" s="42" t="s">
        <v>804</v>
      </c>
      <c r="G8" s="42" t="s">
        <v>38</v>
      </c>
      <c r="H8" s="42" t="s">
        <v>39</v>
      </c>
      <c r="I8" s="42" t="s">
        <v>22</v>
      </c>
      <c r="J8" s="43" t="s">
        <v>171</v>
      </c>
      <c r="K8" s="42" t="s">
        <v>30</v>
      </c>
      <c r="L8" s="42" t="s">
        <v>31</v>
      </c>
      <c r="M8" s="44">
        <v>85</v>
      </c>
      <c r="N8" s="45">
        <v>8243</v>
      </c>
      <c r="O8" s="176"/>
    </row>
    <row r="9" spans="1:15" s="19" customFormat="1" ht="16" x14ac:dyDescent="0.2">
      <c r="A9" s="156" t="s">
        <v>12</v>
      </c>
      <c r="B9" s="42" t="s">
        <v>313</v>
      </c>
      <c r="C9" s="42" t="s">
        <v>314</v>
      </c>
      <c r="D9" s="173"/>
      <c r="E9" s="173"/>
      <c r="F9" s="42" t="s">
        <v>804</v>
      </c>
      <c r="G9" s="42" t="s">
        <v>38</v>
      </c>
      <c r="H9" s="42" t="s">
        <v>39</v>
      </c>
      <c r="I9" s="42" t="s">
        <v>22</v>
      </c>
      <c r="J9" s="43" t="s">
        <v>316</v>
      </c>
      <c r="K9" s="42" t="s">
        <v>30</v>
      </c>
      <c r="L9" s="42" t="s">
        <v>31</v>
      </c>
      <c r="M9" s="44">
        <v>85</v>
      </c>
      <c r="N9" s="45">
        <v>12749</v>
      </c>
      <c r="O9" s="176"/>
    </row>
    <row r="10" spans="1:15" s="19" customFormat="1" ht="30.75" customHeight="1" x14ac:dyDescent="0.2">
      <c r="A10" s="157" t="s">
        <v>12</v>
      </c>
      <c r="B10" s="158" t="s">
        <v>313</v>
      </c>
      <c r="C10" s="158" t="s">
        <v>314</v>
      </c>
      <c r="D10" s="174"/>
      <c r="E10" s="174"/>
      <c r="F10" s="158" t="s">
        <v>804</v>
      </c>
      <c r="G10" s="158" t="s">
        <v>38</v>
      </c>
      <c r="H10" s="158" t="s">
        <v>39</v>
      </c>
      <c r="I10" s="158" t="s">
        <v>22</v>
      </c>
      <c r="J10" s="159" t="s">
        <v>209</v>
      </c>
      <c r="K10" s="158" t="s">
        <v>20</v>
      </c>
      <c r="L10" s="158" t="s">
        <v>67</v>
      </c>
      <c r="M10" s="160">
        <v>80</v>
      </c>
      <c r="N10" s="161">
        <v>33802.800000000003</v>
      </c>
      <c r="O10" s="177"/>
    </row>
    <row r="11" spans="1:15" s="19" customFormat="1" ht="35" customHeight="1" x14ac:dyDescent="0.2">
      <c r="A11" s="151" t="s">
        <v>12</v>
      </c>
      <c r="B11" s="152" t="s">
        <v>194</v>
      </c>
      <c r="C11" s="152" t="s">
        <v>195</v>
      </c>
      <c r="D11" s="172" t="s">
        <v>196</v>
      </c>
      <c r="E11" s="172" t="str">
        <f>VLOOKUP(B11,Description!$A$2:$B$88,2,FALSE)</f>
        <v>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v>
      </c>
      <c r="F11" s="152" t="s">
        <v>804</v>
      </c>
      <c r="G11" s="152" t="s">
        <v>38</v>
      </c>
      <c r="H11" s="152" t="s">
        <v>39</v>
      </c>
      <c r="I11" s="68" t="s">
        <v>18</v>
      </c>
      <c r="J11" s="153" t="s">
        <v>197</v>
      </c>
      <c r="K11" s="152" t="s">
        <v>24</v>
      </c>
      <c r="L11" s="152" t="s">
        <v>25</v>
      </c>
      <c r="M11" s="154">
        <v>85</v>
      </c>
      <c r="N11" s="155">
        <v>72739</v>
      </c>
      <c r="O11" s="175">
        <f>SUMIF($C$3:$C$154,C11,$N$3:$N$154)</f>
        <v>196608.96000000002</v>
      </c>
    </row>
    <row r="12" spans="1:15" s="19" customFormat="1" ht="48.75" customHeight="1" x14ac:dyDescent="0.2">
      <c r="A12" s="156" t="s">
        <v>12</v>
      </c>
      <c r="B12" s="42" t="s">
        <v>194</v>
      </c>
      <c r="C12" s="42" t="s">
        <v>195</v>
      </c>
      <c r="D12" s="173" t="s">
        <v>196</v>
      </c>
      <c r="E12" s="173"/>
      <c r="F12" s="42" t="s">
        <v>804</v>
      </c>
      <c r="G12" s="42" t="s">
        <v>38</v>
      </c>
      <c r="H12" s="42" t="s">
        <v>39</v>
      </c>
      <c r="I12" s="42" t="s">
        <v>22</v>
      </c>
      <c r="J12" s="43" t="s">
        <v>198</v>
      </c>
      <c r="K12" s="42" t="s">
        <v>20</v>
      </c>
      <c r="L12" s="42" t="s">
        <v>67</v>
      </c>
      <c r="M12" s="44">
        <v>80</v>
      </c>
      <c r="N12" s="45">
        <v>70024.02</v>
      </c>
      <c r="O12" s="176"/>
    </row>
    <row r="13" spans="1:15" s="19" customFormat="1" ht="35" customHeight="1" x14ac:dyDescent="0.2">
      <c r="A13" s="156" t="s">
        <v>12</v>
      </c>
      <c r="B13" s="42" t="s">
        <v>194</v>
      </c>
      <c r="C13" s="42" t="s">
        <v>195</v>
      </c>
      <c r="D13" s="173" t="s">
        <v>196</v>
      </c>
      <c r="E13" s="173"/>
      <c r="F13" s="42" t="s">
        <v>804</v>
      </c>
      <c r="G13" s="42" t="s">
        <v>38</v>
      </c>
      <c r="H13" s="42" t="s">
        <v>39</v>
      </c>
      <c r="I13" s="42" t="s">
        <v>22</v>
      </c>
      <c r="J13" s="43" t="s">
        <v>199</v>
      </c>
      <c r="K13" s="42" t="s">
        <v>20</v>
      </c>
      <c r="L13" s="42" t="s">
        <v>35</v>
      </c>
      <c r="M13" s="44">
        <v>80</v>
      </c>
      <c r="N13" s="45">
        <v>23711.94</v>
      </c>
      <c r="O13" s="176"/>
    </row>
    <row r="14" spans="1:15" s="19" customFormat="1" ht="35" customHeight="1" x14ac:dyDescent="0.2">
      <c r="A14" s="157" t="s">
        <v>12</v>
      </c>
      <c r="B14" s="158" t="s">
        <v>194</v>
      </c>
      <c r="C14" s="158" t="s">
        <v>195</v>
      </c>
      <c r="D14" s="174" t="s">
        <v>196</v>
      </c>
      <c r="E14" s="174"/>
      <c r="F14" s="158" t="s">
        <v>804</v>
      </c>
      <c r="G14" s="158" t="s">
        <v>38</v>
      </c>
      <c r="H14" s="158" t="s">
        <v>39</v>
      </c>
      <c r="I14" s="158" t="s">
        <v>22</v>
      </c>
      <c r="J14" s="159" t="s">
        <v>193</v>
      </c>
      <c r="K14" s="158" t="s">
        <v>30</v>
      </c>
      <c r="L14" s="158" t="s">
        <v>31</v>
      </c>
      <c r="M14" s="160">
        <v>85</v>
      </c>
      <c r="N14" s="161">
        <v>30134</v>
      </c>
      <c r="O14" s="177"/>
    </row>
    <row r="15" spans="1:15" s="19" customFormat="1" ht="28.5" customHeight="1" x14ac:dyDescent="0.2">
      <c r="A15" s="151" t="s">
        <v>12</v>
      </c>
      <c r="B15" s="152" t="s">
        <v>219</v>
      </c>
      <c r="C15" s="152" t="s">
        <v>220</v>
      </c>
      <c r="D15" s="172" t="s">
        <v>221</v>
      </c>
      <c r="E15" s="172" t="str">
        <f>VLOOKUP(B15,Description!$A$2:$B$88,2,FALSE)</f>
        <v>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v>
      </c>
      <c r="F15" s="152" t="s">
        <v>804</v>
      </c>
      <c r="G15" s="152" t="s">
        <v>38</v>
      </c>
      <c r="H15" s="152" t="s">
        <v>39</v>
      </c>
      <c r="I15" s="68" t="s">
        <v>18</v>
      </c>
      <c r="J15" s="153" t="s">
        <v>150</v>
      </c>
      <c r="K15" s="152" t="s">
        <v>20</v>
      </c>
      <c r="L15" s="152" t="s">
        <v>21</v>
      </c>
      <c r="M15" s="154">
        <v>80</v>
      </c>
      <c r="N15" s="155">
        <v>48889.62</v>
      </c>
      <c r="O15" s="195">
        <f>SUMIF($C$3:$C$154,C15,$N$3:$N$154)</f>
        <v>181000.18</v>
      </c>
    </row>
    <row r="16" spans="1:15" s="19" customFormat="1" ht="30" customHeight="1" x14ac:dyDescent="0.2">
      <c r="A16" s="156" t="s">
        <v>12</v>
      </c>
      <c r="B16" s="42" t="s">
        <v>219</v>
      </c>
      <c r="C16" s="42" t="s">
        <v>220</v>
      </c>
      <c r="D16" s="173" t="s">
        <v>221</v>
      </c>
      <c r="E16" s="173"/>
      <c r="F16" s="42" t="s">
        <v>804</v>
      </c>
      <c r="G16" s="42" t="s">
        <v>38</v>
      </c>
      <c r="H16" s="42" t="s">
        <v>39</v>
      </c>
      <c r="I16" s="42" t="s">
        <v>22</v>
      </c>
      <c r="J16" s="43" t="s">
        <v>222</v>
      </c>
      <c r="K16" s="42" t="s">
        <v>24</v>
      </c>
      <c r="L16" s="42" t="s">
        <v>25</v>
      </c>
      <c r="M16" s="44">
        <v>85</v>
      </c>
      <c r="N16" s="45">
        <v>36607</v>
      </c>
      <c r="O16" s="196"/>
    </row>
    <row r="17" spans="1:15" s="19" customFormat="1" ht="25" customHeight="1" x14ac:dyDescent="0.2">
      <c r="A17" s="156" t="s">
        <v>12</v>
      </c>
      <c r="B17" s="42" t="s">
        <v>219</v>
      </c>
      <c r="C17" s="42" t="s">
        <v>220</v>
      </c>
      <c r="D17" s="173" t="s">
        <v>221</v>
      </c>
      <c r="E17" s="173"/>
      <c r="F17" s="42" t="s">
        <v>804</v>
      </c>
      <c r="G17" s="42" t="s">
        <v>38</v>
      </c>
      <c r="H17" s="42" t="s">
        <v>39</v>
      </c>
      <c r="I17" s="42" t="s">
        <v>22</v>
      </c>
      <c r="J17" s="43" t="s">
        <v>144</v>
      </c>
      <c r="K17" s="42" t="s">
        <v>20</v>
      </c>
      <c r="L17" s="42" t="s">
        <v>35</v>
      </c>
      <c r="M17" s="44">
        <v>80</v>
      </c>
      <c r="N17" s="45">
        <v>38390.76</v>
      </c>
      <c r="O17" s="196"/>
    </row>
    <row r="18" spans="1:15" s="19" customFormat="1" ht="25" customHeight="1" x14ac:dyDescent="0.2">
      <c r="A18" s="156" t="s">
        <v>12</v>
      </c>
      <c r="B18" s="42" t="s">
        <v>219</v>
      </c>
      <c r="C18" s="42" t="s">
        <v>220</v>
      </c>
      <c r="D18" s="173" t="s">
        <v>221</v>
      </c>
      <c r="E18" s="173"/>
      <c r="F18" s="42" t="s">
        <v>804</v>
      </c>
      <c r="G18" s="42" t="s">
        <v>38</v>
      </c>
      <c r="H18" s="42" t="s">
        <v>39</v>
      </c>
      <c r="I18" s="42" t="s">
        <v>22</v>
      </c>
      <c r="J18" s="43" t="s">
        <v>223</v>
      </c>
      <c r="K18" s="42" t="s">
        <v>20</v>
      </c>
      <c r="L18" s="42" t="s">
        <v>67</v>
      </c>
      <c r="M18" s="44">
        <v>80</v>
      </c>
      <c r="N18" s="45">
        <v>33802.800000000003</v>
      </c>
      <c r="O18" s="196"/>
    </row>
    <row r="19" spans="1:15" s="19" customFormat="1" ht="25" customHeight="1" x14ac:dyDescent="0.2">
      <c r="A19" s="157" t="s">
        <v>12</v>
      </c>
      <c r="B19" s="158" t="s">
        <v>219</v>
      </c>
      <c r="C19" s="158" t="s">
        <v>220</v>
      </c>
      <c r="D19" s="174" t="s">
        <v>221</v>
      </c>
      <c r="E19" s="174"/>
      <c r="F19" s="158" t="s">
        <v>804</v>
      </c>
      <c r="G19" s="158" t="s">
        <v>38</v>
      </c>
      <c r="H19" s="158" t="s">
        <v>39</v>
      </c>
      <c r="I19" s="158" t="s">
        <v>22</v>
      </c>
      <c r="J19" s="159" t="s">
        <v>224</v>
      </c>
      <c r="K19" s="158" t="s">
        <v>30</v>
      </c>
      <c r="L19" s="158" t="s">
        <v>31</v>
      </c>
      <c r="M19" s="160">
        <v>85</v>
      </c>
      <c r="N19" s="161">
        <v>23310</v>
      </c>
      <c r="O19" s="197"/>
    </row>
    <row r="20" spans="1:15" s="19" customFormat="1" ht="35" customHeight="1" x14ac:dyDescent="0.2">
      <c r="A20" s="66" t="s">
        <v>12</v>
      </c>
      <c r="B20" s="67" t="s">
        <v>212</v>
      </c>
      <c r="C20" s="67" t="s">
        <v>213</v>
      </c>
      <c r="D20" s="189" t="s">
        <v>214</v>
      </c>
      <c r="E20" s="189" t="str">
        <f>VLOOKUP(B20,Description!$A$2:$B$88,2,FALSE)</f>
        <v>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v>
      </c>
      <c r="F20" s="67" t="s">
        <v>804</v>
      </c>
      <c r="G20" s="67" t="s">
        <v>38</v>
      </c>
      <c r="H20" s="67" t="s">
        <v>39</v>
      </c>
      <c r="I20" s="68" t="s">
        <v>18</v>
      </c>
      <c r="J20" s="69" t="s">
        <v>215</v>
      </c>
      <c r="K20" s="67" t="s">
        <v>20</v>
      </c>
      <c r="L20" s="67" t="s">
        <v>50</v>
      </c>
      <c r="M20" s="70">
        <v>80</v>
      </c>
      <c r="N20" s="71">
        <v>68085</v>
      </c>
      <c r="O20" s="192">
        <f>SUMIF($C$3:$C$154,C20,$N$3:$N$154)</f>
        <v>181402.12</v>
      </c>
    </row>
    <row r="21" spans="1:15" s="19" customFormat="1" ht="35" customHeight="1" x14ac:dyDescent="0.2">
      <c r="A21" s="72" t="s">
        <v>12</v>
      </c>
      <c r="B21" s="38" t="s">
        <v>212</v>
      </c>
      <c r="C21" s="38" t="s">
        <v>213</v>
      </c>
      <c r="D21" s="190" t="s">
        <v>214</v>
      </c>
      <c r="E21" s="190"/>
      <c r="F21" s="38" t="s">
        <v>804</v>
      </c>
      <c r="G21" s="38" t="s">
        <v>38</v>
      </c>
      <c r="H21" s="38" t="s">
        <v>39</v>
      </c>
      <c r="I21" s="38" t="s">
        <v>22</v>
      </c>
      <c r="J21" s="39" t="s">
        <v>104</v>
      </c>
      <c r="K21" s="38" t="s">
        <v>20</v>
      </c>
      <c r="L21" s="38" t="s">
        <v>67</v>
      </c>
      <c r="M21" s="40">
        <v>80</v>
      </c>
      <c r="N21" s="41">
        <v>76710.12</v>
      </c>
      <c r="O21" s="193"/>
    </row>
    <row r="22" spans="1:15" s="19" customFormat="1" ht="35" customHeight="1" x14ac:dyDescent="0.2">
      <c r="A22" s="73" t="s">
        <v>12</v>
      </c>
      <c r="B22" s="74" t="s">
        <v>212</v>
      </c>
      <c r="C22" s="74" t="s">
        <v>213</v>
      </c>
      <c r="D22" s="191" t="s">
        <v>214</v>
      </c>
      <c r="E22" s="191"/>
      <c r="F22" s="74" t="s">
        <v>804</v>
      </c>
      <c r="G22" s="74" t="s">
        <v>38</v>
      </c>
      <c r="H22" s="74" t="s">
        <v>39</v>
      </c>
      <c r="I22" s="74" t="s">
        <v>22</v>
      </c>
      <c r="J22" s="75" t="s">
        <v>216</v>
      </c>
      <c r="K22" s="74" t="s">
        <v>24</v>
      </c>
      <c r="L22" s="74" t="s">
        <v>217</v>
      </c>
      <c r="M22" s="76">
        <v>85</v>
      </c>
      <c r="N22" s="77">
        <v>36607</v>
      </c>
      <c r="O22" s="194"/>
    </row>
    <row r="23" spans="1:15" s="19" customFormat="1" ht="16" x14ac:dyDescent="0.2">
      <c r="A23" s="66" t="s">
        <v>12</v>
      </c>
      <c r="B23" s="67" t="s">
        <v>162</v>
      </c>
      <c r="C23" s="67" t="s">
        <v>163</v>
      </c>
      <c r="D23" s="189" t="s">
        <v>164</v>
      </c>
      <c r="E23" s="189" t="str">
        <f>VLOOKUP(B23,Description!$A$2:$B$88,2,FALSE)</f>
        <v>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v>
      </c>
      <c r="F23" s="67" t="s">
        <v>804</v>
      </c>
      <c r="G23" s="67" t="s">
        <v>38</v>
      </c>
      <c r="H23" s="67" t="s">
        <v>39</v>
      </c>
      <c r="I23" s="68" t="s">
        <v>18</v>
      </c>
      <c r="J23" s="69" t="s">
        <v>165</v>
      </c>
      <c r="K23" s="67" t="s">
        <v>20</v>
      </c>
      <c r="L23" s="67" t="s">
        <v>67</v>
      </c>
      <c r="M23" s="70">
        <v>80</v>
      </c>
      <c r="N23" s="71">
        <v>72601.56</v>
      </c>
      <c r="O23" s="192">
        <f>SUMIF($C$3:$C$154,C23,$N$3:$N$154)</f>
        <v>186952.91999999998</v>
      </c>
    </row>
    <row r="24" spans="1:15" s="19" customFormat="1" ht="16" x14ac:dyDescent="0.2">
      <c r="A24" s="72" t="s">
        <v>12</v>
      </c>
      <c r="B24" s="38" t="s">
        <v>162</v>
      </c>
      <c r="C24" s="38" t="s">
        <v>163</v>
      </c>
      <c r="D24" s="190" t="s">
        <v>164</v>
      </c>
      <c r="E24" s="190"/>
      <c r="F24" s="38" t="s">
        <v>804</v>
      </c>
      <c r="G24" s="38" t="s">
        <v>38</v>
      </c>
      <c r="H24" s="38" t="s">
        <v>39</v>
      </c>
      <c r="I24" s="38" t="s">
        <v>22</v>
      </c>
      <c r="J24" s="39" t="s">
        <v>90</v>
      </c>
      <c r="K24" s="38" t="s">
        <v>20</v>
      </c>
      <c r="L24" s="38" t="s">
        <v>35</v>
      </c>
      <c r="M24" s="40">
        <v>80</v>
      </c>
      <c r="N24" s="41">
        <v>38319.360000000001</v>
      </c>
      <c r="O24" s="193"/>
    </row>
    <row r="25" spans="1:15" s="19" customFormat="1" ht="16" x14ac:dyDescent="0.2">
      <c r="A25" s="72" t="s">
        <v>12</v>
      </c>
      <c r="B25" s="38" t="s">
        <v>162</v>
      </c>
      <c r="C25" s="38" t="s">
        <v>163</v>
      </c>
      <c r="D25" s="190" t="s">
        <v>164</v>
      </c>
      <c r="E25" s="190"/>
      <c r="F25" s="38" t="s">
        <v>804</v>
      </c>
      <c r="G25" s="38" t="s">
        <v>38</v>
      </c>
      <c r="H25" s="38" t="s">
        <v>39</v>
      </c>
      <c r="I25" s="38" t="s">
        <v>22</v>
      </c>
      <c r="J25" s="39" t="s">
        <v>166</v>
      </c>
      <c r="K25" s="38" t="s">
        <v>24</v>
      </c>
      <c r="L25" s="38" t="s">
        <v>25</v>
      </c>
      <c r="M25" s="40">
        <v>85</v>
      </c>
      <c r="N25" s="41">
        <v>39973</v>
      </c>
      <c r="O25" s="193"/>
    </row>
    <row r="26" spans="1:15" s="19" customFormat="1" ht="16" x14ac:dyDescent="0.2">
      <c r="A26" s="73" t="s">
        <v>12</v>
      </c>
      <c r="B26" s="74" t="s">
        <v>162</v>
      </c>
      <c r="C26" s="74" t="s">
        <v>163</v>
      </c>
      <c r="D26" s="191" t="s">
        <v>164</v>
      </c>
      <c r="E26" s="191"/>
      <c r="F26" s="74" t="s">
        <v>804</v>
      </c>
      <c r="G26" s="74" t="s">
        <v>38</v>
      </c>
      <c r="H26" s="74" t="s">
        <v>39</v>
      </c>
      <c r="I26" s="74" t="s">
        <v>22</v>
      </c>
      <c r="J26" s="75" t="s">
        <v>167</v>
      </c>
      <c r="K26" s="74" t="s">
        <v>30</v>
      </c>
      <c r="L26" s="74" t="s">
        <v>31</v>
      </c>
      <c r="M26" s="76">
        <v>85</v>
      </c>
      <c r="N26" s="77">
        <v>36059</v>
      </c>
      <c r="O26" s="194"/>
    </row>
    <row r="27" spans="1:15" s="19" customFormat="1" ht="48" customHeight="1" x14ac:dyDescent="0.2">
      <c r="A27" s="66" t="s">
        <v>12</v>
      </c>
      <c r="B27" s="67" t="s">
        <v>100</v>
      </c>
      <c r="C27" s="67" t="s">
        <v>101</v>
      </c>
      <c r="D27" s="189" t="s">
        <v>102</v>
      </c>
      <c r="E27" s="189" t="str">
        <f>VLOOKUP(B27,Description!$A$2:$B$88,2,FALSE)</f>
        <v>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v>
      </c>
      <c r="F27" s="67" t="s">
        <v>804</v>
      </c>
      <c r="G27" s="67" t="s">
        <v>38</v>
      </c>
      <c r="H27" s="67" t="s">
        <v>39</v>
      </c>
      <c r="I27" s="68" t="s">
        <v>18</v>
      </c>
      <c r="J27" s="69" t="s">
        <v>103</v>
      </c>
      <c r="K27" s="67" t="s">
        <v>24</v>
      </c>
      <c r="L27" s="67" t="s">
        <v>25</v>
      </c>
      <c r="M27" s="70">
        <v>85</v>
      </c>
      <c r="N27" s="71">
        <v>64486</v>
      </c>
      <c r="O27" s="192">
        <f>SUMIF($C$3:$C$154,C27,$N$3:$N$154)</f>
        <v>185041.22999999998</v>
      </c>
    </row>
    <row r="28" spans="1:15" s="19" customFormat="1" ht="48" customHeight="1" x14ac:dyDescent="0.2">
      <c r="A28" s="72" t="s">
        <v>12</v>
      </c>
      <c r="B28" s="38" t="s">
        <v>100</v>
      </c>
      <c r="C28" s="38" t="s">
        <v>101</v>
      </c>
      <c r="D28" s="190" t="s">
        <v>102</v>
      </c>
      <c r="E28" s="190"/>
      <c r="F28" s="38" t="s">
        <v>804</v>
      </c>
      <c r="G28" s="38" t="s">
        <v>38</v>
      </c>
      <c r="H28" s="38" t="s">
        <v>39</v>
      </c>
      <c r="I28" s="38" t="s">
        <v>22</v>
      </c>
      <c r="J28" s="39" t="s">
        <v>104</v>
      </c>
      <c r="K28" s="38" t="s">
        <v>20</v>
      </c>
      <c r="L28" s="38" t="s">
        <v>67</v>
      </c>
      <c r="M28" s="40">
        <v>80</v>
      </c>
      <c r="N28" s="41">
        <v>52998.18</v>
      </c>
      <c r="O28" s="193"/>
    </row>
    <row r="29" spans="1:15" s="19" customFormat="1" ht="48" customHeight="1" x14ac:dyDescent="0.2">
      <c r="A29" s="72" t="s">
        <v>12</v>
      </c>
      <c r="B29" s="38" t="s">
        <v>100</v>
      </c>
      <c r="C29" s="38" t="s">
        <v>101</v>
      </c>
      <c r="D29" s="190" t="s">
        <v>102</v>
      </c>
      <c r="E29" s="190"/>
      <c r="F29" s="38" t="s">
        <v>804</v>
      </c>
      <c r="G29" s="38" t="s">
        <v>38</v>
      </c>
      <c r="H29" s="38" t="s">
        <v>39</v>
      </c>
      <c r="I29" s="38" t="s">
        <v>22</v>
      </c>
      <c r="J29" s="39" t="s">
        <v>105</v>
      </c>
      <c r="K29" s="38" t="s">
        <v>20</v>
      </c>
      <c r="L29" s="38" t="s">
        <v>35</v>
      </c>
      <c r="M29" s="40">
        <v>80</v>
      </c>
      <c r="N29" s="41">
        <v>33816.050000000003</v>
      </c>
      <c r="O29" s="193"/>
    </row>
    <row r="30" spans="1:15" s="19" customFormat="1" ht="48" customHeight="1" x14ac:dyDescent="0.2">
      <c r="A30" s="73" t="s">
        <v>12</v>
      </c>
      <c r="B30" s="74" t="s">
        <v>100</v>
      </c>
      <c r="C30" s="74" t="s">
        <v>101</v>
      </c>
      <c r="D30" s="191" t="s">
        <v>102</v>
      </c>
      <c r="E30" s="191"/>
      <c r="F30" s="74" t="s">
        <v>804</v>
      </c>
      <c r="G30" s="74" t="s">
        <v>38</v>
      </c>
      <c r="H30" s="74" t="s">
        <v>39</v>
      </c>
      <c r="I30" s="74" t="s">
        <v>22</v>
      </c>
      <c r="J30" s="75" t="s">
        <v>106</v>
      </c>
      <c r="K30" s="74" t="s">
        <v>30</v>
      </c>
      <c r="L30" s="74" t="s">
        <v>31</v>
      </c>
      <c r="M30" s="76">
        <v>85</v>
      </c>
      <c r="N30" s="77">
        <v>33741</v>
      </c>
      <c r="O30" s="194"/>
    </row>
    <row r="31" spans="1:15" s="19" customFormat="1" ht="15" customHeight="1" x14ac:dyDescent="0.2">
      <c r="A31" s="82" t="s">
        <v>12</v>
      </c>
      <c r="B31" s="83" t="s">
        <v>323</v>
      </c>
      <c r="C31" s="83" t="s">
        <v>324</v>
      </c>
      <c r="D31" s="204" t="s">
        <v>325</v>
      </c>
      <c r="E31" s="204" t="str">
        <f>VLOOKUP(B31,Description!$A$2:$B$88,2,FALSE)</f>
        <v>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v>
      </c>
      <c r="F31" s="83" t="s">
        <v>805</v>
      </c>
      <c r="G31" s="83" t="s">
        <v>46</v>
      </c>
      <c r="H31" s="83" t="s">
        <v>47</v>
      </c>
      <c r="I31" s="84" t="s">
        <v>18</v>
      </c>
      <c r="J31" s="85" t="s">
        <v>326</v>
      </c>
      <c r="K31" s="83" t="s">
        <v>24</v>
      </c>
      <c r="L31" s="83" t="s">
        <v>25</v>
      </c>
      <c r="M31" s="86">
        <v>85</v>
      </c>
      <c r="N31" s="87">
        <v>65615</v>
      </c>
      <c r="O31" s="205">
        <f>SUMIF($C$3:$C$154,C31,$N$3:$N$154)</f>
        <v>189812.02000000002</v>
      </c>
    </row>
    <row r="32" spans="1:15" s="19" customFormat="1" ht="28.5" customHeight="1" x14ac:dyDescent="0.2">
      <c r="A32" s="88" t="s">
        <v>12</v>
      </c>
      <c r="B32" s="46" t="s">
        <v>323</v>
      </c>
      <c r="C32" s="46" t="s">
        <v>324</v>
      </c>
      <c r="D32" s="184"/>
      <c r="E32" s="184"/>
      <c r="F32" s="46" t="s">
        <v>805</v>
      </c>
      <c r="G32" s="46" t="s">
        <v>46</v>
      </c>
      <c r="H32" s="46" t="s">
        <v>47</v>
      </c>
      <c r="I32" s="46" t="s">
        <v>22</v>
      </c>
      <c r="J32" s="47" t="s">
        <v>150</v>
      </c>
      <c r="K32" s="46" t="s">
        <v>20</v>
      </c>
      <c r="L32" s="46" t="s">
        <v>21</v>
      </c>
      <c r="M32" s="48">
        <v>80</v>
      </c>
      <c r="N32" s="49">
        <v>48410.22</v>
      </c>
      <c r="O32" s="187"/>
    </row>
    <row r="33" spans="1:15" s="19" customFormat="1" ht="16" x14ac:dyDescent="0.2">
      <c r="A33" s="88" t="s">
        <v>12</v>
      </c>
      <c r="B33" s="46" t="s">
        <v>323</v>
      </c>
      <c r="C33" s="46" t="s">
        <v>324</v>
      </c>
      <c r="D33" s="184"/>
      <c r="E33" s="184"/>
      <c r="F33" s="46" t="s">
        <v>805</v>
      </c>
      <c r="G33" s="46" t="s">
        <v>46</v>
      </c>
      <c r="H33" s="46" t="s">
        <v>47</v>
      </c>
      <c r="I33" s="46" t="s">
        <v>22</v>
      </c>
      <c r="J33" s="47" t="s">
        <v>90</v>
      </c>
      <c r="K33" s="46" t="s">
        <v>20</v>
      </c>
      <c r="L33" s="46" t="s">
        <v>35</v>
      </c>
      <c r="M33" s="48">
        <v>80</v>
      </c>
      <c r="N33" s="49">
        <v>33802.800000000003</v>
      </c>
      <c r="O33" s="187"/>
    </row>
    <row r="34" spans="1:15" s="19" customFormat="1" ht="16" x14ac:dyDescent="0.2">
      <c r="A34" s="89" t="s">
        <v>12</v>
      </c>
      <c r="B34" s="90" t="s">
        <v>323</v>
      </c>
      <c r="C34" s="90" t="s">
        <v>324</v>
      </c>
      <c r="D34" s="185"/>
      <c r="E34" s="185"/>
      <c r="F34" s="90" t="s">
        <v>805</v>
      </c>
      <c r="G34" s="90" t="s">
        <v>46</v>
      </c>
      <c r="H34" s="90" t="s">
        <v>47</v>
      </c>
      <c r="I34" s="90" t="s">
        <v>22</v>
      </c>
      <c r="J34" s="91" t="s">
        <v>225</v>
      </c>
      <c r="K34" s="90" t="s">
        <v>30</v>
      </c>
      <c r="L34" s="90" t="s">
        <v>31</v>
      </c>
      <c r="M34" s="92">
        <v>85</v>
      </c>
      <c r="N34" s="93">
        <v>41984</v>
      </c>
      <c r="O34" s="188"/>
    </row>
    <row r="35" spans="1:15" s="19" customFormat="1" ht="50" customHeight="1" x14ac:dyDescent="0.2">
      <c r="A35" s="82" t="s">
        <v>12</v>
      </c>
      <c r="B35" s="83" t="s">
        <v>266</v>
      </c>
      <c r="C35" s="83" t="s">
        <v>267</v>
      </c>
      <c r="D35" s="204" t="s">
        <v>268</v>
      </c>
      <c r="E35" s="204" t="str">
        <f>VLOOKUP(B35,Description!$A$2:$B$88,2,FALSE)</f>
        <v>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v>
      </c>
      <c r="F35" s="83" t="s">
        <v>805</v>
      </c>
      <c r="G35" s="83" t="s">
        <v>73</v>
      </c>
      <c r="H35" s="143" t="s">
        <v>74</v>
      </c>
      <c r="I35" s="145" t="s">
        <v>18</v>
      </c>
      <c r="J35" s="144" t="s">
        <v>269</v>
      </c>
      <c r="K35" s="83" t="s">
        <v>20</v>
      </c>
      <c r="L35" s="83" t="s">
        <v>82</v>
      </c>
      <c r="M35" s="86">
        <v>80</v>
      </c>
      <c r="N35" s="87">
        <v>108577.14</v>
      </c>
      <c r="O35" s="205">
        <f>SUMIF($C$3:$C$154,C35,$N$3:$N$154)</f>
        <v>158100.14000000001</v>
      </c>
    </row>
    <row r="36" spans="1:15" s="19" customFormat="1" ht="50" customHeight="1" x14ac:dyDescent="0.2">
      <c r="A36" s="88" t="s">
        <v>12</v>
      </c>
      <c r="B36" s="46" t="s">
        <v>266</v>
      </c>
      <c r="C36" s="46" t="s">
        <v>267</v>
      </c>
      <c r="D36" s="184"/>
      <c r="E36" s="184"/>
      <c r="F36" s="46" t="s">
        <v>805</v>
      </c>
      <c r="G36" s="46" t="s">
        <v>73</v>
      </c>
      <c r="H36" s="46" t="s">
        <v>74</v>
      </c>
      <c r="I36" s="65" t="s">
        <v>22</v>
      </c>
      <c r="J36" s="47" t="s">
        <v>270</v>
      </c>
      <c r="K36" s="46" t="s">
        <v>24</v>
      </c>
      <c r="L36" s="46" t="s">
        <v>25</v>
      </c>
      <c r="M36" s="48">
        <v>85</v>
      </c>
      <c r="N36" s="49">
        <v>13464</v>
      </c>
      <c r="O36" s="187"/>
    </row>
    <row r="37" spans="1:15" s="19" customFormat="1" ht="16" x14ac:dyDescent="0.2">
      <c r="A37" s="89" t="s">
        <v>12</v>
      </c>
      <c r="B37" s="90" t="s">
        <v>266</v>
      </c>
      <c r="C37" s="90" t="s">
        <v>267</v>
      </c>
      <c r="D37" s="185"/>
      <c r="E37" s="185"/>
      <c r="F37" s="90" t="s">
        <v>805</v>
      </c>
      <c r="G37" s="90" t="s">
        <v>73</v>
      </c>
      <c r="H37" s="90" t="s">
        <v>74</v>
      </c>
      <c r="I37" s="90" t="s">
        <v>22</v>
      </c>
      <c r="J37" s="91" t="s">
        <v>271</v>
      </c>
      <c r="K37" s="90" t="s">
        <v>30</v>
      </c>
      <c r="L37" s="90" t="s">
        <v>31</v>
      </c>
      <c r="M37" s="92">
        <v>85</v>
      </c>
      <c r="N37" s="93">
        <v>36059</v>
      </c>
      <c r="O37" s="188"/>
    </row>
    <row r="38" spans="1:15" s="19" customFormat="1" ht="16" x14ac:dyDescent="0.2">
      <c r="A38" s="94" t="s">
        <v>12</v>
      </c>
      <c r="B38" s="65" t="s">
        <v>281</v>
      </c>
      <c r="C38" s="65" t="s">
        <v>282</v>
      </c>
      <c r="D38" s="184" t="s">
        <v>283</v>
      </c>
      <c r="E38" s="184" t="str">
        <f>VLOOKUP(B38,Description!$A$2:$B$88,2,FALSE)</f>
        <v>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v>
      </c>
      <c r="F38" s="65" t="s">
        <v>805</v>
      </c>
      <c r="G38" s="65" t="s">
        <v>46</v>
      </c>
      <c r="H38" s="65" t="s">
        <v>47</v>
      </c>
      <c r="I38" s="78" t="s">
        <v>18</v>
      </c>
      <c r="J38" s="79" t="s">
        <v>284</v>
      </c>
      <c r="K38" s="65" t="s">
        <v>20</v>
      </c>
      <c r="L38" s="65" t="s">
        <v>67</v>
      </c>
      <c r="M38" s="80">
        <v>80</v>
      </c>
      <c r="N38" s="81">
        <v>58980.480000000003</v>
      </c>
      <c r="O38" s="186">
        <f>SUMIF($C$3:$C$154,C38,$N$3:$N$154)</f>
        <v>167719.24000000002</v>
      </c>
    </row>
    <row r="39" spans="1:15" s="19" customFormat="1" ht="34.5" customHeight="1" x14ac:dyDescent="0.2">
      <c r="A39" s="88" t="s">
        <v>12</v>
      </c>
      <c r="B39" s="46" t="s">
        <v>281</v>
      </c>
      <c r="C39" s="46" t="s">
        <v>282</v>
      </c>
      <c r="D39" s="184"/>
      <c r="E39" s="184"/>
      <c r="F39" s="46" t="s">
        <v>805</v>
      </c>
      <c r="G39" s="46" t="s">
        <v>46</v>
      </c>
      <c r="H39" s="46" t="s">
        <v>47</v>
      </c>
      <c r="I39" s="46" t="s">
        <v>22</v>
      </c>
      <c r="J39" s="47" t="s">
        <v>216</v>
      </c>
      <c r="K39" s="46" t="s">
        <v>24</v>
      </c>
      <c r="L39" s="46" t="s">
        <v>217</v>
      </c>
      <c r="M39" s="48">
        <v>85</v>
      </c>
      <c r="N39" s="49">
        <v>36607</v>
      </c>
      <c r="O39" s="187"/>
    </row>
    <row r="40" spans="1:15" s="19" customFormat="1" ht="29.25" customHeight="1" x14ac:dyDescent="0.2">
      <c r="A40" s="88" t="s">
        <v>12</v>
      </c>
      <c r="B40" s="46" t="s">
        <v>281</v>
      </c>
      <c r="C40" s="46" t="s">
        <v>282</v>
      </c>
      <c r="D40" s="184"/>
      <c r="E40" s="184"/>
      <c r="F40" s="46" t="s">
        <v>805</v>
      </c>
      <c r="G40" s="46" t="s">
        <v>46</v>
      </c>
      <c r="H40" s="46" t="s">
        <v>47</v>
      </c>
      <c r="I40" s="46" t="s">
        <v>22</v>
      </c>
      <c r="J40" s="47" t="s">
        <v>254</v>
      </c>
      <c r="K40" s="46" t="s">
        <v>30</v>
      </c>
      <c r="L40" s="46" t="s">
        <v>31</v>
      </c>
      <c r="M40" s="48">
        <v>85</v>
      </c>
      <c r="N40" s="49">
        <v>33741</v>
      </c>
      <c r="O40" s="187"/>
    </row>
    <row r="41" spans="1:15" s="19" customFormat="1" ht="53.25" customHeight="1" x14ac:dyDescent="0.2">
      <c r="A41" s="89" t="s">
        <v>12</v>
      </c>
      <c r="B41" s="90" t="s">
        <v>281</v>
      </c>
      <c r="C41" s="90" t="s">
        <v>282</v>
      </c>
      <c r="D41" s="185"/>
      <c r="E41" s="185"/>
      <c r="F41" s="90" t="s">
        <v>805</v>
      </c>
      <c r="G41" s="90" t="s">
        <v>46</v>
      </c>
      <c r="H41" s="90" t="s">
        <v>47</v>
      </c>
      <c r="I41" s="90" t="s">
        <v>22</v>
      </c>
      <c r="J41" s="91" t="s">
        <v>285</v>
      </c>
      <c r="K41" s="90" t="s">
        <v>20</v>
      </c>
      <c r="L41" s="90" t="s">
        <v>35</v>
      </c>
      <c r="M41" s="92">
        <v>80</v>
      </c>
      <c r="N41" s="93">
        <v>38390.76</v>
      </c>
      <c r="O41" s="188"/>
    </row>
    <row r="42" spans="1:15" s="19" customFormat="1" ht="16" x14ac:dyDescent="0.2">
      <c r="A42" s="82" t="s">
        <v>12</v>
      </c>
      <c r="B42" s="83" t="s">
        <v>291</v>
      </c>
      <c r="C42" s="83" t="s">
        <v>292</v>
      </c>
      <c r="D42" s="204" t="s">
        <v>293</v>
      </c>
      <c r="E42" s="204" t="str">
        <f>VLOOKUP(B42,Description!$A$2:$B$88,2,FALSE)</f>
        <v>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v>
      </c>
      <c r="F42" s="83" t="s">
        <v>805</v>
      </c>
      <c r="G42" s="83" t="s">
        <v>73</v>
      </c>
      <c r="H42" s="83" t="s">
        <v>74</v>
      </c>
      <c r="I42" s="84" t="s">
        <v>18</v>
      </c>
      <c r="J42" s="85" t="s">
        <v>294</v>
      </c>
      <c r="K42" s="83" t="s">
        <v>20</v>
      </c>
      <c r="L42" s="83" t="s">
        <v>67</v>
      </c>
      <c r="M42" s="86">
        <v>80</v>
      </c>
      <c r="N42" s="87">
        <v>63568.44</v>
      </c>
      <c r="O42" s="205">
        <f>SUMIF($C$3:$C$154,C42,$N$3:$N$154)</f>
        <v>136299.44</v>
      </c>
    </row>
    <row r="43" spans="1:15" s="19" customFormat="1" ht="34.5" customHeight="1" x14ac:dyDescent="0.2">
      <c r="A43" s="88" t="s">
        <v>12</v>
      </c>
      <c r="B43" s="46" t="s">
        <v>291</v>
      </c>
      <c r="C43" s="46" t="s">
        <v>292</v>
      </c>
      <c r="D43" s="184"/>
      <c r="E43" s="184"/>
      <c r="F43" s="46" t="s">
        <v>805</v>
      </c>
      <c r="G43" s="46" t="s">
        <v>73</v>
      </c>
      <c r="H43" s="46" t="s">
        <v>74</v>
      </c>
      <c r="I43" s="46" t="s">
        <v>22</v>
      </c>
      <c r="J43" s="47" t="s">
        <v>295</v>
      </c>
      <c r="K43" s="46" t="s">
        <v>24</v>
      </c>
      <c r="L43" s="46" t="s">
        <v>25</v>
      </c>
      <c r="M43" s="48">
        <v>85</v>
      </c>
      <c r="N43" s="49">
        <v>34484</v>
      </c>
      <c r="O43" s="187"/>
    </row>
    <row r="44" spans="1:15" s="19" customFormat="1" ht="27" customHeight="1" x14ac:dyDescent="0.2">
      <c r="A44" s="89" t="s">
        <v>12</v>
      </c>
      <c r="B44" s="90" t="s">
        <v>291</v>
      </c>
      <c r="C44" s="90" t="s">
        <v>292</v>
      </c>
      <c r="D44" s="185"/>
      <c r="E44" s="185"/>
      <c r="F44" s="90" t="s">
        <v>805</v>
      </c>
      <c r="G44" s="90" t="s">
        <v>73</v>
      </c>
      <c r="H44" s="90" t="s">
        <v>74</v>
      </c>
      <c r="I44" s="90" t="s">
        <v>22</v>
      </c>
      <c r="J44" s="91" t="s">
        <v>296</v>
      </c>
      <c r="K44" s="90" t="s">
        <v>30</v>
      </c>
      <c r="L44" s="90" t="s">
        <v>31</v>
      </c>
      <c r="M44" s="92">
        <v>85</v>
      </c>
      <c r="N44" s="93">
        <v>38247</v>
      </c>
      <c r="O44" s="188"/>
    </row>
    <row r="45" spans="1:15" s="19" customFormat="1" ht="40" customHeight="1" x14ac:dyDescent="0.2">
      <c r="A45" s="82" t="s">
        <v>12</v>
      </c>
      <c r="B45" s="83" t="s">
        <v>131</v>
      </c>
      <c r="C45" s="83" t="s">
        <v>132</v>
      </c>
      <c r="D45" s="204" t="s">
        <v>133</v>
      </c>
      <c r="E45" s="204" t="str">
        <f>VLOOKUP(B45,Description!$A$2:$B$88,2,FALSE)</f>
        <v>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v>
      </c>
      <c r="F45" s="83" t="s">
        <v>805</v>
      </c>
      <c r="G45" s="83" t="s">
        <v>73</v>
      </c>
      <c r="H45" s="83" t="s">
        <v>74</v>
      </c>
      <c r="I45" s="84" t="s">
        <v>18</v>
      </c>
      <c r="J45" s="85" t="s">
        <v>134</v>
      </c>
      <c r="K45" s="83" t="s">
        <v>20</v>
      </c>
      <c r="L45" s="83" t="s">
        <v>50</v>
      </c>
      <c r="M45" s="86">
        <v>80</v>
      </c>
      <c r="N45" s="87">
        <v>39785.1</v>
      </c>
      <c r="O45" s="205">
        <f>SUMIF($C$3:$C$154,C45,$N$3:$N$154)</f>
        <v>132102.48000000001</v>
      </c>
    </row>
    <row r="46" spans="1:15" s="19" customFormat="1" ht="40" customHeight="1" x14ac:dyDescent="0.2">
      <c r="A46" s="88" t="s">
        <v>12</v>
      </c>
      <c r="B46" s="46" t="s">
        <v>131</v>
      </c>
      <c r="C46" s="46" t="s">
        <v>132</v>
      </c>
      <c r="D46" s="184" t="s">
        <v>133</v>
      </c>
      <c r="E46" s="184"/>
      <c r="F46" s="46" t="s">
        <v>805</v>
      </c>
      <c r="G46" s="46" t="s">
        <v>73</v>
      </c>
      <c r="H46" s="46" t="s">
        <v>74</v>
      </c>
      <c r="I46" s="46" t="s">
        <v>22</v>
      </c>
      <c r="J46" s="47" t="s">
        <v>135</v>
      </c>
      <c r="K46" s="46" t="s">
        <v>24</v>
      </c>
      <c r="L46" s="46" t="s">
        <v>25</v>
      </c>
      <c r="M46" s="48">
        <v>85</v>
      </c>
      <c r="N46" s="49">
        <v>37063</v>
      </c>
      <c r="O46" s="187"/>
    </row>
    <row r="47" spans="1:15" s="19" customFormat="1" ht="40" customHeight="1" x14ac:dyDescent="0.2">
      <c r="A47" s="88" t="s">
        <v>12</v>
      </c>
      <c r="B47" s="46" t="s">
        <v>131</v>
      </c>
      <c r="C47" s="46" t="s">
        <v>132</v>
      </c>
      <c r="D47" s="184" t="s">
        <v>133</v>
      </c>
      <c r="E47" s="184"/>
      <c r="F47" s="46" t="s">
        <v>805</v>
      </c>
      <c r="G47" s="46" t="s">
        <v>73</v>
      </c>
      <c r="H47" s="46" t="s">
        <v>74</v>
      </c>
      <c r="I47" s="46" t="s">
        <v>22</v>
      </c>
      <c r="J47" s="47" t="s">
        <v>136</v>
      </c>
      <c r="K47" s="46" t="s">
        <v>30</v>
      </c>
      <c r="L47" s="46" t="s">
        <v>31</v>
      </c>
      <c r="M47" s="48">
        <v>85</v>
      </c>
      <c r="N47" s="49">
        <v>12749</v>
      </c>
      <c r="O47" s="187"/>
    </row>
    <row r="48" spans="1:15" s="19" customFormat="1" ht="40" customHeight="1" x14ac:dyDescent="0.2">
      <c r="A48" s="88" t="s">
        <v>12</v>
      </c>
      <c r="B48" s="46" t="s">
        <v>131</v>
      </c>
      <c r="C48" s="46" t="s">
        <v>132</v>
      </c>
      <c r="D48" s="184" t="s">
        <v>133</v>
      </c>
      <c r="E48" s="184"/>
      <c r="F48" s="46" t="s">
        <v>805</v>
      </c>
      <c r="G48" s="46" t="s">
        <v>73</v>
      </c>
      <c r="H48" s="46" t="s">
        <v>74</v>
      </c>
      <c r="I48" s="46" t="s">
        <v>22</v>
      </c>
      <c r="J48" s="47" t="s">
        <v>137</v>
      </c>
      <c r="K48" s="46" t="s">
        <v>30</v>
      </c>
      <c r="L48" s="46" t="s">
        <v>31</v>
      </c>
      <c r="M48" s="48">
        <v>85</v>
      </c>
      <c r="N48" s="49">
        <v>23310</v>
      </c>
      <c r="O48" s="187"/>
    </row>
    <row r="49" spans="1:15" s="19" customFormat="1" ht="40" customHeight="1" x14ac:dyDescent="0.2">
      <c r="A49" s="89" t="s">
        <v>12</v>
      </c>
      <c r="B49" s="90" t="s">
        <v>131</v>
      </c>
      <c r="C49" s="90" t="s">
        <v>132</v>
      </c>
      <c r="D49" s="185" t="s">
        <v>133</v>
      </c>
      <c r="E49" s="185"/>
      <c r="F49" s="90" t="s">
        <v>805</v>
      </c>
      <c r="G49" s="90" t="s">
        <v>73</v>
      </c>
      <c r="H49" s="90" t="s">
        <v>74</v>
      </c>
      <c r="I49" s="90" t="s">
        <v>22</v>
      </c>
      <c r="J49" s="91" t="s">
        <v>138</v>
      </c>
      <c r="K49" s="90" t="s">
        <v>20</v>
      </c>
      <c r="L49" s="90" t="s">
        <v>35</v>
      </c>
      <c r="M49" s="92">
        <v>80</v>
      </c>
      <c r="N49" s="93">
        <v>19195.38</v>
      </c>
      <c r="O49" s="188"/>
    </row>
    <row r="50" spans="1:15" s="19" customFormat="1" ht="25" customHeight="1" x14ac:dyDescent="0.2">
      <c r="A50" s="82" t="s">
        <v>12</v>
      </c>
      <c r="B50" s="83" t="s">
        <v>247</v>
      </c>
      <c r="C50" s="83" t="s">
        <v>248</v>
      </c>
      <c r="D50" s="204" t="s">
        <v>249</v>
      </c>
      <c r="E50" s="204" t="str">
        <f>VLOOKUP(B50,Description!$A$2:$B$88,2,FALSE)</f>
        <v>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v>
      </c>
      <c r="F50" s="83" t="s">
        <v>805</v>
      </c>
      <c r="G50" s="83" t="s">
        <v>46</v>
      </c>
      <c r="H50" s="83" t="s">
        <v>47</v>
      </c>
      <c r="I50" s="84" t="s">
        <v>18</v>
      </c>
      <c r="J50" s="85" t="s">
        <v>250</v>
      </c>
      <c r="K50" s="83" t="s">
        <v>20</v>
      </c>
      <c r="L50" s="83" t="s">
        <v>21</v>
      </c>
      <c r="M50" s="86">
        <v>80</v>
      </c>
      <c r="N50" s="87">
        <v>82119.179999999993</v>
      </c>
      <c r="O50" s="205">
        <f>SUMIF($C$3:$C$154,C50,$N$3:$N$154)</f>
        <v>198376.33999999997</v>
      </c>
    </row>
    <row r="51" spans="1:15" s="19" customFormat="1" ht="25" customHeight="1" x14ac:dyDescent="0.2">
      <c r="A51" s="88" t="s">
        <v>12</v>
      </c>
      <c r="B51" s="46" t="s">
        <v>247</v>
      </c>
      <c r="C51" s="46" t="s">
        <v>248</v>
      </c>
      <c r="D51" s="184" t="s">
        <v>249</v>
      </c>
      <c r="E51" s="184"/>
      <c r="F51" s="46" t="s">
        <v>805</v>
      </c>
      <c r="G51" s="46" t="s">
        <v>46</v>
      </c>
      <c r="H51" s="46" t="s">
        <v>47</v>
      </c>
      <c r="I51" s="46" t="s">
        <v>22</v>
      </c>
      <c r="J51" s="47" t="s">
        <v>88</v>
      </c>
      <c r="K51" s="46" t="s">
        <v>20</v>
      </c>
      <c r="L51" s="46" t="s">
        <v>35</v>
      </c>
      <c r="M51" s="48">
        <v>80</v>
      </c>
      <c r="N51" s="49">
        <v>33802.800000000003</v>
      </c>
      <c r="O51" s="187"/>
    </row>
    <row r="52" spans="1:15" s="19" customFormat="1" ht="25" customHeight="1" x14ac:dyDescent="0.2">
      <c r="A52" s="88" t="s">
        <v>12</v>
      </c>
      <c r="B52" s="46" t="s">
        <v>247</v>
      </c>
      <c r="C52" s="46" t="s">
        <v>248</v>
      </c>
      <c r="D52" s="184" t="s">
        <v>249</v>
      </c>
      <c r="E52" s="184"/>
      <c r="F52" s="46" t="s">
        <v>805</v>
      </c>
      <c r="G52" s="46" t="s">
        <v>46</v>
      </c>
      <c r="H52" s="46" t="s">
        <v>47</v>
      </c>
      <c r="I52" s="46" t="s">
        <v>22</v>
      </c>
      <c r="J52" s="47" t="s">
        <v>251</v>
      </c>
      <c r="K52" s="46" t="s">
        <v>30</v>
      </c>
      <c r="L52" s="46" t="s">
        <v>31</v>
      </c>
      <c r="M52" s="48">
        <v>85</v>
      </c>
      <c r="N52" s="49">
        <v>20992</v>
      </c>
      <c r="O52" s="187"/>
    </row>
    <row r="53" spans="1:15" s="19" customFormat="1" ht="25" customHeight="1" x14ac:dyDescent="0.2">
      <c r="A53" s="88" t="s">
        <v>12</v>
      </c>
      <c r="B53" s="46" t="s">
        <v>247</v>
      </c>
      <c r="C53" s="46" t="s">
        <v>248</v>
      </c>
      <c r="D53" s="184" t="s">
        <v>249</v>
      </c>
      <c r="E53" s="184"/>
      <c r="F53" s="46" t="s">
        <v>805</v>
      </c>
      <c r="G53" s="46" t="s">
        <v>46</v>
      </c>
      <c r="H53" s="46" t="s">
        <v>47</v>
      </c>
      <c r="I53" s="46" t="s">
        <v>22</v>
      </c>
      <c r="J53" s="47" t="s">
        <v>252</v>
      </c>
      <c r="K53" s="46" t="s">
        <v>20</v>
      </c>
      <c r="L53" s="46" t="s">
        <v>87</v>
      </c>
      <c r="M53" s="48">
        <v>80</v>
      </c>
      <c r="N53" s="49">
        <v>38319.360000000001</v>
      </c>
      <c r="O53" s="187"/>
    </row>
    <row r="54" spans="1:15" s="19" customFormat="1" ht="25" customHeight="1" x14ac:dyDescent="0.2">
      <c r="A54" s="89" t="s">
        <v>12</v>
      </c>
      <c r="B54" s="90" t="s">
        <v>247</v>
      </c>
      <c r="C54" s="90" t="s">
        <v>248</v>
      </c>
      <c r="D54" s="185" t="s">
        <v>249</v>
      </c>
      <c r="E54" s="185"/>
      <c r="F54" s="90" t="s">
        <v>805</v>
      </c>
      <c r="G54" s="90" t="s">
        <v>46</v>
      </c>
      <c r="H54" s="90" t="s">
        <v>47</v>
      </c>
      <c r="I54" s="90" t="s">
        <v>22</v>
      </c>
      <c r="J54" s="91" t="s">
        <v>253</v>
      </c>
      <c r="K54" s="90" t="s">
        <v>24</v>
      </c>
      <c r="L54" s="90" t="s">
        <v>25</v>
      </c>
      <c r="M54" s="92">
        <v>85</v>
      </c>
      <c r="N54" s="93">
        <v>23143</v>
      </c>
      <c r="O54" s="188"/>
    </row>
    <row r="55" spans="1:15" s="19" customFormat="1" ht="25" customHeight="1" x14ac:dyDescent="0.2">
      <c r="A55" s="94" t="s">
        <v>12</v>
      </c>
      <c r="B55" s="65" t="s">
        <v>157</v>
      </c>
      <c r="C55" s="65" t="s">
        <v>158</v>
      </c>
      <c r="D55" s="184" t="s">
        <v>159</v>
      </c>
      <c r="E55" s="184" t="str">
        <f>VLOOKUP(B55,Description!$A$2:$B$88,2,FALSE)</f>
        <v>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v>
      </c>
      <c r="F55" s="65" t="s">
        <v>805</v>
      </c>
      <c r="G55" s="65" t="s">
        <v>46</v>
      </c>
      <c r="H55" s="65" t="s">
        <v>47</v>
      </c>
      <c r="I55" s="78" t="s">
        <v>18</v>
      </c>
      <c r="J55" s="79" t="s">
        <v>160</v>
      </c>
      <c r="K55" s="65" t="s">
        <v>20</v>
      </c>
      <c r="L55" s="65" t="s">
        <v>35</v>
      </c>
      <c r="M55" s="80">
        <v>80</v>
      </c>
      <c r="N55" s="81">
        <v>59004.08</v>
      </c>
      <c r="O55" s="216">
        <f>SUMIF($C$3:$C$154,C55,$N$3:$N$154)</f>
        <v>163168.4</v>
      </c>
    </row>
    <row r="56" spans="1:15" s="19" customFormat="1" ht="25" customHeight="1" x14ac:dyDescent="0.2">
      <c r="A56" s="88" t="s">
        <v>12</v>
      </c>
      <c r="B56" s="46" t="s">
        <v>157</v>
      </c>
      <c r="C56" s="46" t="s">
        <v>158</v>
      </c>
      <c r="D56" s="184" t="s">
        <v>159</v>
      </c>
      <c r="E56" s="184"/>
      <c r="F56" s="46" t="s">
        <v>805</v>
      </c>
      <c r="G56" s="46" t="s">
        <v>46</v>
      </c>
      <c r="H56" s="46" t="s">
        <v>47</v>
      </c>
      <c r="I56" s="46" t="s">
        <v>22</v>
      </c>
      <c r="J56" s="47" t="s">
        <v>56</v>
      </c>
      <c r="K56" s="46" t="s">
        <v>30</v>
      </c>
      <c r="L56" s="46" t="s">
        <v>31</v>
      </c>
      <c r="M56" s="48">
        <v>85</v>
      </c>
      <c r="N56" s="49">
        <v>33741</v>
      </c>
      <c r="O56" s="217"/>
    </row>
    <row r="57" spans="1:15" s="19" customFormat="1" ht="25" customHeight="1" x14ac:dyDescent="0.2">
      <c r="A57" s="88" t="s">
        <v>12</v>
      </c>
      <c r="B57" s="46" t="s">
        <v>157</v>
      </c>
      <c r="C57" s="46" t="s">
        <v>158</v>
      </c>
      <c r="D57" s="184" t="s">
        <v>159</v>
      </c>
      <c r="E57" s="184"/>
      <c r="F57" s="46" t="s">
        <v>805</v>
      </c>
      <c r="G57" s="46" t="s">
        <v>46</v>
      </c>
      <c r="H57" s="46" t="s">
        <v>47</v>
      </c>
      <c r="I57" s="46" t="s">
        <v>22</v>
      </c>
      <c r="J57" s="47" t="s">
        <v>103</v>
      </c>
      <c r="K57" s="46" t="s">
        <v>24</v>
      </c>
      <c r="L57" s="46" t="s">
        <v>25</v>
      </c>
      <c r="M57" s="48">
        <v>85</v>
      </c>
      <c r="N57" s="49">
        <v>36607</v>
      </c>
      <c r="O57" s="217"/>
    </row>
    <row r="58" spans="1:15" s="19" customFormat="1" ht="25" customHeight="1" x14ac:dyDescent="0.2">
      <c r="A58" s="89" t="s">
        <v>12</v>
      </c>
      <c r="B58" s="90" t="s">
        <v>157</v>
      </c>
      <c r="C58" s="90" t="s">
        <v>158</v>
      </c>
      <c r="D58" s="185" t="s">
        <v>159</v>
      </c>
      <c r="E58" s="185"/>
      <c r="F58" s="90" t="s">
        <v>805</v>
      </c>
      <c r="G58" s="90" t="s">
        <v>46</v>
      </c>
      <c r="H58" s="90" t="s">
        <v>47</v>
      </c>
      <c r="I58" s="90" t="s">
        <v>22</v>
      </c>
      <c r="J58" s="91" t="s">
        <v>161</v>
      </c>
      <c r="K58" s="90" t="s">
        <v>20</v>
      </c>
      <c r="L58" s="90" t="s">
        <v>67</v>
      </c>
      <c r="M58" s="92">
        <v>80</v>
      </c>
      <c r="N58" s="93">
        <v>33816.32</v>
      </c>
      <c r="O58" s="218"/>
    </row>
    <row r="59" spans="1:15" s="19" customFormat="1" ht="30" customHeight="1" x14ac:dyDescent="0.2">
      <c r="A59" s="82" t="s">
        <v>12</v>
      </c>
      <c r="B59" s="83" t="s">
        <v>242</v>
      </c>
      <c r="C59" s="83" t="s">
        <v>243</v>
      </c>
      <c r="D59" s="204" t="s">
        <v>244</v>
      </c>
      <c r="E59" s="204" t="str">
        <f>VLOOKUP(B59,Description!$A$2:$B$88,2,FALSE)</f>
        <v>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v>
      </c>
      <c r="F59" s="83" t="s">
        <v>805</v>
      </c>
      <c r="G59" s="83" t="s">
        <v>44</v>
      </c>
      <c r="H59" s="83" t="s">
        <v>45</v>
      </c>
      <c r="I59" s="84" t="s">
        <v>18</v>
      </c>
      <c r="J59" s="85" t="s">
        <v>245</v>
      </c>
      <c r="K59" s="83" t="s">
        <v>20</v>
      </c>
      <c r="L59" s="83" t="s">
        <v>50</v>
      </c>
      <c r="M59" s="86">
        <v>80</v>
      </c>
      <c r="N59" s="87">
        <v>56183.64</v>
      </c>
      <c r="O59" s="205">
        <f>SUMIF($C$3:$C$154,C59,$N$3:$N$154)</f>
        <v>141705.01999999999</v>
      </c>
    </row>
    <row r="60" spans="1:15" s="19" customFormat="1" ht="30" customHeight="1" x14ac:dyDescent="0.2">
      <c r="A60" s="88" t="s">
        <v>12</v>
      </c>
      <c r="B60" s="46" t="s">
        <v>242</v>
      </c>
      <c r="C60" s="46" t="s">
        <v>243</v>
      </c>
      <c r="D60" s="184" t="s">
        <v>244</v>
      </c>
      <c r="E60" s="184"/>
      <c r="F60" s="46" t="s">
        <v>805</v>
      </c>
      <c r="G60" s="46" t="s">
        <v>44</v>
      </c>
      <c r="H60" s="46" t="s">
        <v>45</v>
      </c>
      <c r="I60" s="46" t="s">
        <v>22</v>
      </c>
      <c r="J60" s="47" t="s">
        <v>112</v>
      </c>
      <c r="K60" s="46" t="s">
        <v>24</v>
      </c>
      <c r="L60" s="46" t="s">
        <v>113</v>
      </c>
      <c r="M60" s="48">
        <v>85</v>
      </c>
      <c r="N60" s="49">
        <v>33820</v>
      </c>
      <c r="O60" s="187"/>
    </row>
    <row r="61" spans="1:15" s="19" customFormat="1" ht="30" customHeight="1" x14ac:dyDescent="0.2">
      <c r="A61" s="88" t="s">
        <v>12</v>
      </c>
      <c r="B61" s="46" t="s">
        <v>242</v>
      </c>
      <c r="C61" s="46" t="s">
        <v>243</v>
      </c>
      <c r="D61" s="184" t="s">
        <v>244</v>
      </c>
      <c r="E61" s="184"/>
      <c r="F61" s="46" t="s">
        <v>805</v>
      </c>
      <c r="G61" s="46" t="s">
        <v>44</v>
      </c>
      <c r="H61" s="46" t="s">
        <v>45</v>
      </c>
      <c r="I61" s="46" t="s">
        <v>22</v>
      </c>
      <c r="J61" s="47" t="s">
        <v>246</v>
      </c>
      <c r="K61" s="46" t="s">
        <v>30</v>
      </c>
      <c r="L61" s="46" t="s">
        <v>31</v>
      </c>
      <c r="M61" s="48">
        <v>85</v>
      </c>
      <c r="N61" s="49">
        <v>32506</v>
      </c>
      <c r="O61" s="187"/>
    </row>
    <row r="62" spans="1:15" s="19" customFormat="1" ht="30" customHeight="1" x14ac:dyDescent="0.2">
      <c r="A62" s="89" t="s">
        <v>12</v>
      </c>
      <c r="B62" s="90" t="s">
        <v>242</v>
      </c>
      <c r="C62" s="90" t="s">
        <v>243</v>
      </c>
      <c r="D62" s="185" t="s">
        <v>244</v>
      </c>
      <c r="E62" s="185"/>
      <c r="F62" s="90" t="s">
        <v>805</v>
      </c>
      <c r="G62" s="90" t="s">
        <v>44</v>
      </c>
      <c r="H62" s="90" t="s">
        <v>45</v>
      </c>
      <c r="I62" s="90" t="s">
        <v>22</v>
      </c>
      <c r="J62" s="91" t="s">
        <v>138</v>
      </c>
      <c r="K62" s="90" t="s">
        <v>20</v>
      </c>
      <c r="L62" s="90" t="s">
        <v>35</v>
      </c>
      <c r="M62" s="92">
        <v>80</v>
      </c>
      <c r="N62" s="93">
        <v>19195.38</v>
      </c>
      <c r="O62" s="188"/>
    </row>
    <row r="63" spans="1:15" s="19" customFormat="1" ht="16" x14ac:dyDescent="0.2">
      <c r="A63" s="94" t="s">
        <v>12</v>
      </c>
      <c r="B63" s="65" t="s">
        <v>303</v>
      </c>
      <c r="C63" s="65" t="s">
        <v>304</v>
      </c>
      <c r="D63" s="184" t="s">
        <v>305</v>
      </c>
      <c r="E63" s="184" t="str">
        <f>VLOOKUP(B63,Description!$A$2:$B$88,2,FALSE)</f>
        <v>Tour aims to create an awareness program for the three territories about the sustainable tourism strategies for local and regional policy makers, with practical guidelines of possible activities to be implemented by tourism operators.</v>
      </c>
      <c r="F63" s="65" t="s">
        <v>805</v>
      </c>
      <c r="G63" s="65" t="s">
        <v>73</v>
      </c>
      <c r="H63" s="65" t="s">
        <v>74</v>
      </c>
      <c r="I63" s="78" t="s">
        <v>18</v>
      </c>
      <c r="J63" s="79" t="s">
        <v>306</v>
      </c>
      <c r="K63" s="65" t="s">
        <v>20</v>
      </c>
      <c r="L63" s="65" t="s">
        <v>82</v>
      </c>
      <c r="M63" s="80">
        <v>80</v>
      </c>
      <c r="N63" s="81">
        <v>48889.62</v>
      </c>
      <c r="O63" s="186">
        <f>SUMIF($C$3:$C$154,C63,$N$3:$N$154)</f>
        <v>184937.41999999998</v>
      </c>
    </row>
    <row r="64" spans="1:15" s="19" customFormat="1" ht="16" x14ac:dyDescent="0.2">
      <c r="A64" s="88" t="s">
        <v>12</v>
      </c>
      <c r="B64" s="46" t="s">
        <v>303</v>
      </c>
      <c r="C64" s="46" t="s">
        <v>304</v>
      </c>
      <c r="D64" s="184"/>
      <c r="E64" s="184"/>
      <c r="F64" s="46" t="s">
        <v>805</v>
      </c>
      <c r="G64" s="46" t="s">
        <v>73</v>
      </c>
      <c r="H64" s="46" t="s">
        <v>74</v>
      </c>
      <c r="I64" s="46" t="s">
        <v>22</v>
      </c>
      <c r="J64" s="47" t="s">
        <v>216</v>
      </c>
      <c r="K64" s="46" t="s">
        <v>24</v>
      </c>
      <c r="L64" s="46" t="s">
        <v>217</v>
      </c>
      <c r="M64" s="48">
        <v>85</v>
      </c>
      <c r="N64" s="49">
        <v>53437</v>
      </c>
      <c r="O64" s="187"/>
    </row>
    <row r="65" spans="1:15" s="19" customFormat="1" ht="16" x14ac:dyDescent="0.2">
      <c r="A65" s="88" t="s">
        <v>12</v>
      </c>
      <c r="B65" s="46" t="s">
        <v>303</v>
      </c>
      <c r="C65" s="46" t="s">
        <v>304</v>
      </c>
      <c r="D65" s="184"/>
      <c r="E65" s="184"/>
      <c r="F65" s="46" t="s">
        <v>805</v>
      </c>
      <c r="G65" s="46" t="s">
        <v>73</v>
      </c>
      <c r="H65" s="46" t="s">
        <v>74</v>
      </c>
      <c r="I65" s="46" t="s">
        <v>22</v>
      </c>
      <c r="J65" s="47" t="s">
        <v>307</v>
      </c>
      <c r="K65" s="46" t="s">
        <v>30</v>
      </c>
      <c r="L65" s="46" t="s">
        <v>31</v>
      </c>
      <c r="M65" s="48">
        <v>85</v>
      </c>
      <c r="N65" s="49">
        <v>48808</v>
      </c>
      <c r="O65" s="187"/>
    </row>
    <row r="66" spans="1:15" s="19" customFormat="1" ht="16" x14ac:dyDescent="0.2">
      <c r="A66" s="89" t="s">
        <v>12</v>
      </c>
      <c r="B66" s="90" t="s">
        <v>303</v>
      </c>
      <c r="C66" s="90" t="s">
        <v>304</v>
      </c>
      <c r="D66" s="185"/>
      <c r="E66" s="185"/>
      <c r="F66" s="90" t="s">
        <v>805</v>
      </c>
      <c r="G66" s="90" t="s">
        <v>73</v>
      </c>
      <c r="H66" s="90" t="s">
        <v>74</v>
      </c>
      <c r="I66" s="90" t="s">
        <v>22</v>
      </c>
      <c r="J66" s="91" t="s">
        <v>88</v>
      </c>
      <c r="K66" s="90" t="s">
        <v>20</v>
      </c>
      <c r="L66" s="90" t="s">
        <v>35</v>
      </c>
      <c r="M66" s="92">
        <v>80</v>
      </c>
      <c r="N66" s="93">
        <v>33802.800000000003</v>
      </c>
      <c r="O66" s="188"/>
    </row>
    <row r="67" spans="1:15" s="19" customFormat="1" ht="20" customHeight="1" x14ac:dyDescent="0.2">
      <c r="A67" s="99" t="s">
        <v>12</v>
      </c>
      <c r="B67" s="100" t="s">
        <v>78</v>
      </c>
      <c r="C67" s="100" t="s">
        <v>79</v>
      </c>
      <c r="D67" s="178" t="s">
        <v>822</v>
      </c>
      <c r="E67" s="178" t="str">
        <f>VLOOKUP(B67,Description!$A$2:$B$88,2,FALSE)</f>
        <v>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v>
      </c>
      <c r="F67" s="100" t="s">
        <v>802</v>
      </c>
      <c r="G67" s="100" t="s">
        <v>54</v>
      </c>
      <c r="H67" s="100" t="s">
        <v>55</v>
      </c>
      <c r="I67" s="146" t="s">
        <v>18</v>
      </c>
      <c r="J67" s="101" t="s">
        <v>81</v>
      </c>
      <c r="K67" s="100" t="s">
        <v>20</v>
      </c>
      <c r="L67" s="100" t="s">
        <v>82</v>
      </c>
      <c r="M67" s="102">
        <v>80</v>
      </c>
      <c r="N67" s="103">
        <v>58980.480000000003</v>
      </c>
      <c r="O67" s="181">
        <f>SUMIF($C$3:$C$154,C67,$N$3:$N$154)</f>
        <v>165662.70000000001</v>
      </c>
    </row>
    <row r="68" spans="1:15" s="19" customFormat="1" ht="20" customHeight="1" x14ac:dyDescent="0.2">
      <c r="A68" s="104" t="s">
        <v>12</v>
      </c>
      <c r="B68" s="50" t="s">
        <v>78</v>
      </c>
      <c r="C68" s="50" t="s">
        <v>79</v>
      </c>
      <c r="D68" s="179" t="s">
        <v>80</v>
      </c>
      <c r="E68" s="179"/>
      <c r="F68" s="50" t="s">
        <v>802</v>
      </c>
      <c r="G68" s="50" t="s">
        <v>54</v>
      </c>
      <c r="H68" s="50" t="s">
        <v>55</v>
      </c>
      <c r="I68" s="50" t="s">
        <v>22</v>
      </c>
      <c r="J68" s="51" t="s">
        <v>83</v>
      </c>
      <c r="K68" s="50" t="s">
        <v>20</v>
      </c>
      <c r="L68" s="50" t="s">
        <v>21</v>
      </c>
      <c r="M68" s="52">
        <v>80</v>
      </c>
      <c r="N68" s="53">
        <v>48410.22</v>
      </c>
      <c r="O68" s="182"/>
    </row>
    <row r="69" spans="1:15" s="19" customFormat="1" ht="16" x14ac:dyDescent="0.2">
      <c r="A69" s="104" t="s">
        <v>12</v>
      </c>
      <c r="B69" s="50" t="s">
        <v>78</v>
      </c>
      <c r="C69" s="50" t="s">
        <v>79</v>
      </c>
      <c r="D69" s="179" t="s">
        <v>80</v>
      </c>
      <c r="E69" s="179"/>
      <c r="F69" s="50" t="s">
        <v>802</v>
      </c>
      <c r="G69" s="50" t="s">
        <v>54</v>
      </c>
      <c r="H69" s="50" t="s">
        <v>55</v>
      </c>
      <c r="I69" s="50" t="s">
        <v>22</v>
      </c>
      <c r="J69" s="51" t="s">
        <v>84</v>
      </c>
      <c r="K69" s="50" t="s">
        <v>30</v>
      </c>
      <c r="L69" s="50" t="s">
        <v>31</v>
      </c>
      <c r="M69" s="52">
        <v>85</v>
      </c>
      <c r="N69" s="53">
        <v>29235</v>
      </c>
      <c r="O69" s="182"/>
    </row>
    <row r="70" spans="1:15" s="19" customFormat="1" ht="20" customHeight="1" x14ac:dyDescent="0.2">
      <c r="A70" s="105" t="s">
        <v>12</v>
      </c>
      <c r="B70" s="106" t="s">
        <v>78</v>
      </c>
      <c r="C70" s="106" t="s">
        <v>79</v>
      </c>
      <c r="D70" s="180" t="s">
        <v>80</v>
      </c>
      <c r="E70" s="180"/>
      <c r="F70" s="106" t="s">
        <v>802</v>
      </c>
      <c r="G70" s="106" t="s">
        <v>54</v>
      </c>
      <c r="H70" s="106" t="s">
        <v>55</v>
      </c>
      <c r="I70" s="106" t="s">
        <v>22</v>
      </c>
      <c r="J70" s="107" t="s">
        <v>85</v>
      </c>
      <c r="K70" s="106" t="s">
        <v>24</v>
      </c>
      <c r="L70" s="106" t="s">
        <v>86</v>
      </c>
      <c r="M70" s="108">
        <v>85</v>
      </c>
      <c r="N70" s="109">
        <v>29037</v>
      </c>
      <c r="O70" s="183"/>
    </row>
    <row r="71" spans="1:15" s="19" customFormat="1" ht="27.75" customHeight="1" x14ac:dyDescent="0.2">
      <c r="A71" s="110" t="s">
        <v>12</v>
      </c>
      <c r="B71" s="95" t="s">
        <v>297</v>
      </c>
      <c r="C71" s="95" t="s">
        <v>298</v>
      </c>
      <c r="D71" s="179" t="s">
        <v>299</v>
      </c>
      <c r="E71" s="179" t="str">
        <f>VLOOKUP(B71,Description!$A$2:$B$88,2,FALSE)</f>
        <v>The project capitalizes the ITALME ONCLOUD NINE project, developing a model for a more sustainable and inclusive air connectivity. This output will improve the work of transport operators providing them with a set of innovative solutions in the field of sustainable air mobility.</v>
      </c>
      <c r="F71" s="95" t="s">
        <v>802</v>
      </c>
      <c r="G71" s="95" t="s">
        <v>54</v>
      </c>
      <c r="H71" s="95" t="s">
        <v>55</v>
      </c>
      <c r="I71" s="147" t="s">
        <v>18</v>
      </c>
      <c r="J71" s="96" t="s">
        <v>300</v>
      </c>
      <c r="K71" s="95" t="s">
        <v>20</v>
      </c>
      <c r="L71" s="95" t="s">
        <v>67</v>
      </c>
      <c r="M71" s="97">
        <v>80</v>
      </c>
      <c r="N71" s="98">
        <v>82692.42</v>
      </c>
      <c r="O71" s="206">
        <f>SUMIF($C$3:$C$154,C71,$N$3:$N$154)</f>
        <v>184937.41999999998</v>
      </c>
    </row>
    <row r="72" spans="1:15" s="19" customFormat="1" ht="16" x14ac:dyDescent="0.2">
      <c r="A72" s="104" t="s">
        <v>12</v>
      </c>
      <c r="B72" s="50" t="s">
        <v>297</v>
      </c>
      <c r="C72" s="50" t="s">
        <v>298</v>
      </c>
      <c r="D72" s="179"/>
      <c r="E72" s="179"/>
      <c r="F72" s="50" t="s">
        <v>802</v>
      </c>
      <c r="G72" s="50" t="s">
        <v>54</v>
      </c>
      <c r="H72" s="50" t="s">
        <v>55</v>
      </c>
      <c r="I72" s="50" t="s">
        <v>22</v>
      </c>
      <c r="J72" s="51" t="s">
        <v>301</v>
      </c>
      <c r="K72" s="50" t="s">
        <v>24</v>
      </c>
      <c r="L72" s="50" t="s">
        <v>25</v>
      </c>
      <c r="M72" s="52">
        <v>85</v>
      </c>
      <c r="N72" s="53">
        <v>53437</v>
      </c>
      <c r="O72" s="182"/>
    </row>
    <row r="73" spans="1:15" s="19" customFormat="1" ht="16" x14ac:dyDescent="0.2">
      <c r="A73" s="105" t="s">
        <v>12</v>
      </c>
      <c r="B73" s="106" t="s">
        <v>297</v>
      </c>
      <c r="C73" s="106" t="s">
        <v>298</v>
      </c>
      <c r="D73" s="180"/>
      <c r="E73" s="180"/>
      <c r="F73" s="106" t="s">
        <v>802</v>
      </c>
      <c r="G73" s="106" t="s">
        <v>54</v>
      </c>
      <c r="H73" s="106" t="s">
        <v>55</v>
      </c>
      <c r="I73" s="106" t="s">
        <v>22</v>
      </c>
      <c r="J73" s="107" t="s">
        <v>302</v>
      </c>
      <c r="K73" s="106" t="s">
        <v>30</v>
      </c>
      <c r="L73" s="106" t="s">
        <v>31</v>
      </c>
      <c r="M73" s="108">
        <v>85</v>
      </c>
      <c r="N73" s="109">
        <v>48808</v>
      </c>
      <c r="O73" s="183"/>
    </row>
    <row r="74" spans="1:15" s="19" customFormat="1" ht="30" customHeight="1" x14ac:dyDescent="0.2">
      <c r="A74" s="99" t="s">
        <v>12</v>
      </c>
      <c r="B74" s="100" t="s">
        <v>140</v>
      </c>
      <c r="C74" s="100" t="s">
        <v>141</v>
      </c>
      <c r="D74" s="178" t="s">
        <v>142</v>
      </c>
      <c r="E74" s="178" t="str">
        <f>VLOOKUP(B74,Description!$A$2:$B$88,2,FALSE)</f>
        <v>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v>
      </c>
      <c r="F74" s="100" t="s">
        <v>802</v>
      </c>
      <c r="G74" s="100" t="s">
        <v>54</v>
      </c>
      <c r="H74" s="100" t="s">
        <v>55</v>
      </c>
      <c r="I74" s="146" t="s">
        <v>18</v>
      </c>
      <c r="J74" s="101" t="s">
        <v>143</v>
      </c>
      <c r="K74" s="100" t="s">
        <v>20</v>
      </c>
      <c r="L74" s="100" t="s">
        <v>21</v>
      </c>
      <c r="M74" s="102">
        <v>80</v>
      </c>
      <c r="N74" s="103">
        <v>73587.899999999994</v>
      </c>
      <c r="O74" s="181">
        <f>SUMIF($C$3:$C$154,C74,$N$3:$N$154)</f>
        <v>195660.7</v>
      </c>
    </row>
    <row r="75" spans="1:15" s="19" customFormat="1" ht="30" customHeight="1" x14ac:dyDescent="0.2">
      <c r="A75" s="104" t="s">
        <v>12</v>
      </c>
      <c r="B75" s="50" t="s">
        <v>140</v>
      </c>
      <c r="C75" s="50" t="s">
        <v>141</v>
      </c>
      <c r="D75" s="179" t="s">
        <v>142</v>
      </c>
      <c r="E75" s="179"/>
      <c r="F75" s="50" t="s">
        <v>802</v>
      </c>
      <c r="G75" s="50" t="s">
        <v>54</v>
      </c>
      <c r="H75" s="50" t="s">
        <v>55</v>
      </c>
      <c r="I75" s="50" t="s">
        <v>22</v>
      </c>
      <c r="J75" s="51" t="s">
        <v>144</v>
      </c>
      <c r="K75" s="50" t="s">
        <v>20</v>
      </c>
      <c r="L75" s="50" t="s">
        <v>35</v>
      </c>
      <c r="M75" s="52">
        <v>80</v>
      </c>
      <c r="N75" s="53">
        <v>33802.800000000003</v>
      </c>
      <c r="O75" s="182"/>
    </row>
    <row r="76" spans="1:15" s="19" customFormat="1" ht="30" customHeight="1" x14ac:dyDescent="0.2">
      <c r="A76" s="104" t="s">
        <v>12</v>
      </c>
      <c r="B76" s="50" t="s">
        <v>140</v>
      </c>
      <c r="C76" s="50" t="s">
        <v>141</v>
      </c>
      <c r="D76" s="179" t="s">
        <v>142</v>
      </c>
      <c r="E76" s="179"/>
      <c r="F76" s="50" t="s">
        <v>802</v>
      </c>
      <c r="G76" s="50" t="s">
        <v>54</v>
      </c>
      <c r="H76" s="50" t="s">
        <v>55</v>
      </c>
      <c r="I76" s="50" t="s">
        <v>22</v>
      </c>
      <c r="J76" s="51" t="s">
        <v>145</v>
      </c>
      <c r="K76" s="50" t="s">
        <v>24</v>
      </c>
      <c r="L76" s="50" t="s">
        <v>25</v>
      </c>
      <c r="M76" s="52">
        <v>85</v>
      </c>
      <c r="N76" s="53">
        <v>46286</v>
      </c>
      <c r="O76" s="182"/>
    </row>
    <row r="77" spans="1:15" s="19" customFormat="1" ht="30" customHeight="1" x14ac:dyDescent="0.2">
      <c r="A77" s="105" t="s">
        <v>12</v>
      </c>
      <c r="B77" s="106" t="s">
        <v>140</v>
      </c>
      <c r="C77" s="106" t="s">
        <v>141</v>
      </c>
      <c r="D77" s="180" t="s">
        <v>142</v>
      </c>
      <c r="E77" s="180"/>
      <c r="F77" s="106" t="s">
        <v>802</v>
      </c>
      <c r="G77" s="106" t="s">
        <v>54</v>
      </c>
      <c r="H77" s="106" t="s">
        <v>55</v>
      </c>
      <c r="I77" s="106" t="s">
        <v>22</v>
      </c>
      <c r="J77" s="107" t="s">
        <v>146</v>
      </c>
      <c r="K77" s="106" t="s">
        <v>30</v>
      </c>
      <c r="L77" s="106" t="s">
        <v>31</v>
      </c>
      <c r="M77" s="108">
        <v>85</v>
      </c>
      <c r="N77" s="109">
        <v>41984</v>
      </c>
      <c r="O77" s="183"/>
    </row>
    <row r="78" spans="1:15" s="19" customFormat="1" ht="25" customHeight="1" x14ac:dyDescent="0.2">
      <c r="A78" s="99" t="s">
        <v>12</v>
      </c>
      <c r="B78" s="100" t="s">
        <v>51</v>
      </c>
      <c r="C78" s="100" t="s">
        <v>52</v>
      </c>
      <c r="D78" s="178" t="s">
        <v>53</v>
      </c>
      <c r="E78" s="178" t="str">
        <f>VLOOKUP(B78,Description!$A$2:$B$88,2,FALSE)</f>
        <v>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v>
      </c>
      <c r="F78" s="100" t="s">
        <v>802</v>
      </c>
      <c r="G78" s="100" t="s">
        <v>54</v>
      </c>
      <c r="H78" s="100" t="s">
        <v>55</v>
      </c>
      <c r="I78" s="146" t="s">
        <v>18</v>
      </c>
      <c r="J78" s="101" t="s">
        <v>56</v>
      </c>
      <c r="K78" s="100" t="s">
        <v>30</v>
      </c>
      <c r="L78" s="100" t="s">
        <v>31</v>
      </c>
      <c r="M78" s="102">
        <v>85</v>
      </c>
      <c r="N78" s="103">
        <v>47849</v>
      </c>
      <c r="O78" s="181">
        <f>SUMIF($C$3:$C$154,C78,$N$3:$N$154)</f>
        <v>180773.28</v>
      </c>
    </row>
    <row r="79" spans="1:15" s="19" customFormat="1" ht="25" customHeight="1" x14ac:dyDescent="0.2">
      <c r="A79" s="104" t="s">
        <v>12</v>
      </c>
      <c r="B79" s="50" t="s">
        <v>51</v>
      </c>
      <c r="C79" s="50" t="s">
        <v>52</v>
      </c>
      <c r="D79" s="179" t="s">
        <v>53</v>
      </c>
      <c r="E79" s="179"/>
      <c r="F79" s="50" t="s">
        <v>802</v>
      </c>
      <c r="G79" s="50" t="s">
        <v>54</v>
      </c>
      <c r="H79" s="50" t="s">
        <v>55</v>
      </c>
      <c r="I79" s="50" t="s">
        <v>22</v>
      </c>
      <c r="J79" s="51" t="s">
        <v>57</v>
      </c>
      <c r="K79" s="50" t="s">
        <v>20</v>
      </c>
      <c r="L79" s="50" t="s">
        <v>21</v>
      </c>
      <c r="M79" s="52">
        <v>80</v>
      </c>
      <c r="N79" s="53">
        <v>52998.18</v>
      </c>
      <c r="O79" s="182"/>
    </row>
    <row r="80" spans="1:15" s="19" customFormat="1" ht="25" customHeight="1" x14ac:dyDescent="0.2">
      <c r="A80" s="104" t="s">
        <v>12</v>
      </c>
      <c r="B80" s="50" t="s">
        <v>51</v>
      </c>
      <c r="C80" s="50" t="s">
        <v>52</v>
      </c>
      <c r="D80" s="179" t="s">
        <v>53</v>
      </c>
      <c r="E80" s="179"/>
      <c r="F80" s="50" t="s">
        <v>802</v>
      </c>
      <c r="G80" s="50" t="s">
        <v>54</v>
      </c>
      <c r="H80" s="50" t="s">
        <v>55</v>
      </c>
      <c r="I80" s="50" t="s">
        <v>22</v>
      </c>
      <c r="J80" s="51" t="s">
        <v>58</v>
      </c>
      <c r="K80" s="50" t="s">
        <v>20</v>
      </c>
      <c r="L80" s="50" t="s">
        <v>59</v>
      </c>
      <c r="M80" s="52">
        <v>80</v>
      </c>
      <c r="N80" s="53">
        <v>52998.1</v>
      </c>
      <c r="O80" s="182"/>
    </row>
    <row r="81" spans="1:15" s="19" customFormat="1" ht="25" customHeight="1" x14ac:dyDescent="0.2">
      <c r="A81" s="115" t="s">
        <v>12</v>
      </c>
      <c r="B81" s="111" t="s">
        <v>51</v>
      </c>
      <c r="C81" s="111" t="s">
        <v>52</v>
      </c>
      <c r="D81" s="179" t="s">
        <v>53</v>
      </c>
      <c r="E81" s="179"/>
      <c r="F81" s="111" t="s">
        <v>802</v>
      </c>
      <c r="G81" s="111" t="s">
        <v>54</v>
      </c>
      <c r="H81" s="111" t="s">
        <v>55</v>
      </c>
      <c r="I81" s="111" t="s">
        <v>22</v>
      </c>
      <c r="J81" s="112" t="s">
        <v>60</v>
      </c>
      <c r="K81" s="111" t="s">
        <v>24</v>
      </c>
      <c r="L81" s="111" t="s">
        <v>61</v>
      </c>
      <c r="M81" s="113">
        <v>85</v>
      </c>
      <c r="N81" s="114">
        <v>26928</v>
      </c>
      <c r="O81" s="215"/>
    </row>
    <row r="82" spans="1:15" s="19" customFormat="1" ht="16" x14ac:dyDescent="0.2">
      <c r="A82" s="99" t="s">
        <v>12</v>
      </c>
      <c r="B82" s="100" t="s">
        <v>317</v>
      </c>
      <c r="C82" s="100" t="s">
        <v>318</v>
      </c>
      <c r="D82" s="178" t="s">
        <v>319</v>
      </c>
      <c r="E82" s="178" t="str">
        <f>VLOOKUP(B82,Description!$A$2:$B$88,2,FALSE)</f>
        <v>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v>
      </c>
      <c r="F82" s="100" t="s">
        <v>802</v>
      </c>
      <c r="G82" s="100" t="s">
        <v>54</v>
      </c>
      <c r="H82" s="100" t="s">
        <v>55</v>
      </c>
      <c r="I82" s="146" t="s">
        <v>18</v>
      </c>
      <c r="J82" s="101" t="s">
        <v>320</v>
      </c>
      <c r="K82" s="100" t="s">
        <v>20</v>
      </c>
      <c r="L82" s="100" t="s">
        <v>50</v>
      </c>
      <c r="M82" s="102">
        <v>80</v>
      </c>
      <c r="N82" s="103">
        <v>125599.74</v>
      </c>
      <c r="O82" s="181">
        <f>SUMIF($C$3:$C$154,C82,$N$3:$N$154)</f>
        <v>197883.74</v>
      </c>
    </row>
    <row r="83" spans="1:15" s="19" customFormat="1" ht="16" x14ac:dyDescent="0.2">
      <c r="A83" s="104" t="s">
        <v>12</v>
      </c>
      <c r="B83" s="50" t="s">
        <v>317</v>
      </c>
      <c r="C83" s="50" t="s">
        <v>318</v>
      </c>
      <c r="D83" s="179"/>
      <c r="E83" s="179"/>
      <c r="F83" s="50" t="s">
        <v>802</v>
      </c>
      <c r="G83" s="50" t="s">
        <v>54</v>
      </c>
      <c r="H83" s="50" t="s">
        <v>55</v>
      </c>
      <c r="I83" s="50" t="s">
        <v>22</v>
      </c>
      <c r="J83" s="51" t="s">
        <v>241</v>
      </c>
      <c r="K83" s="50" t="s">
        <v>30</v>
      </c>
      <c r="L83" s="50" t="s">
        <v>31</v>
      </c>
      <c r="M83" s="52">
        <v>85</v>
      </c>
      <c r="N83" s="53">
        <v>35677</v>
      </c>
      <c r="O83" s="182"/>
    </row>
    <row r="84" spans="1:15" s="19" customFormat="1" ht="75" customHeight="1" x14ac:dyDescent="0.2">
      <c r="A84" s="105" t="s">
        <v>12</v>
      </c>
      <c r="B84" s="106" t="s">
        <v>317</v>
      </c>
      <c r="C84" s="106" t="s">
        <v>318</v>
      </c>
      <c r="D84" s="180"/>
      <c r="E84" s="180"/>
      <c r="F84" s="106" t="s">
        <v>802</v>
      </c>
      <c r="G84" s="106" t="s">
        <v>54</v>
      </c>
      <c r="H84" s="106" t="s">
        <v>55</v>
      </c>
      <c r="I84" s="106" t="s">
        <v>22</v>
      </c>
      <c r="J84" s="107" t="s">
        <v>321</v>
      </c>
      <c r="K84" s="106" t="s">
        <v>24</v>
      </c>
      <c r="L84" s="106" t="s">
        <v>25</v>
      </c>
      <c r="M84" s="108">
        <v>85</v>
      </c>
      <c r="N84" s="109">
        <v>36607</v>
      </c>
      <c r="O84" s="183"/>
    </row>
    <row r="85" spans="1:15" s="19" customFormat="1" ht="45" customHeight="1" x14ac:dyDescent="0.2">
      <c r="A85" s="99" t="s">
        <v>12</v>
      </c>
      <c r="B85" s="100" t="s">
        <v>261</v>
      </c>
      <c r="C85" s="100" t="s">
        <v>262</v>
      </c>
      <c r="D85" s="213" t="s">
        <v>263</v>
      </c>
      <c r="E85" s="213" t="str">
        <f>VLOOKUP(B85,Description!$A$2:$B$88,2,FALSE)</f>
        <v>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v>
      </c>
      <c r="F85" s="100" t="s">
        <v>802</v>
      </c>
      <c r="G85" s="100" t="s">
        <v>54</v>
      </c>
      <c r="H85" s="100" t="s">
        <v>55</v>
      </c>
      <c r="I85" s="146" t="s">
        <v>18</v>
      </c>
      <c r="J85" s="101" t="s">
        <v>264</v>
      </c>
      <c r="K85" s="100" t="s">
        <v>20</v>
      </c>
      <c r="L85" s="100" t="s">
        <v>67</v>
      </c>
      <c r="M85" s="102">
        <v>80</v>
      </c>
      <c r="N85" s="103">
        <v>100308.84</v>
      </c>
      <c r="O85" s="181">
        <f>SUMIF($C$3:$C$154,C85,$N$3:$N$154)</f>
        <v>165476.84</v>
      </c>
    </row>
    <row r="86" spans="1:15" s="19" customFormat="1" ht="45" customHeight="1" x14ac:dyDescent="0.2">
      <c r="A86" s="105" t="s">
        <v>12</v>
      </c>
      <c r="B86" s="106" t="s">
        <v>261</v>
      </c>
      <c r="C86" s="106" t="s">
        <v>262</v>
      </c>
      <c r="D86" s="214"/>
      <c r="E86" s="214"/>
      <c r="F86" s="106" t="s">
        <v>802</v>
      </c>
      <c r="G86" s="106" t="s">
        <v>54</v>
      </c>
      <c r="H86" s="106" t="s">
        <v>55</v>
      </c>
      <c r="I86" s="106" t="s">
        <v>22</v>
      </c>
      <c r="J86" s="107" t="s">
        <v>265</v>
      </c>
      <c r="K86" s="106" t="s">
        <v>24</v>
      </c>
      <c r="L86" s="106" t="s">
        <v>25</v>
      </c>
      <c r="M86" s="108">
        <v>85</v>
      </c>
      <c r="N86" s="109">
        <v>65168</v>
      </c>
      <c r="O86" s="183"/>
    </row>
    <row r="87" spans="1:15" s="19" customFormat="1" ht="32" x14ac:dyDescent="0.2">
      <c r="A87" s="120" t="s">
        <v>12</v>
      </c>
      <c r="B87" s="121" t="s">
        <v>227</v>
      </c>
      <c r="C87" s="121" t="s">
        <v>228</v>
      </c>
      <c r="D87" s="207" t="s">
        <v>229</v>
      </c>
      <c r="E87" s="207" t="str">
        <f>VLOOKUP(B87,Description!$A$2:$B$88,2,FALSE)</f>
        <v>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v>
      </c>
      <c r="F87" s="121" t="s">
        <v>803</v>
      </c>
      <c r="G87" s="121" t="s">
        <v>36</v>
      </c>
      <c r="H87" s="121" t="s">
        <v>37</v>
      </c>
      <c r="I87" s="148" t="s">
        <v>18</v>
      </c>
      <c r="J87" s="122" t="s">
        <v>230</v>
      </c>
      <c r="K87" s="121" t="s">
        <v>20</v>
      </c>
      <c r="L87" s="121" t="s">
        <v>67</v>
      </c>
      <c r="M87" s="123">
        <v>80</v>
      </c>
      <c r="N87" s="124">
        <v>71401.02</v>
      </c>
      <c r="O87" s="210">
        <f>SUMIF($C$3:$C$154,C87,$N$3:$N$154)</f>
        <v>197769.82</v>
      </c>
    </row>
    <row r="88" spans="1:15" s="19" customFormat="1" ht="16" x14ac:dyDescent="0.2">
      <c r="A88" s="125" t="s">
        <v>12</v>
      </c>
      <c r="B88" s="54" t="s">
        <v>227</v>
      </c>
      <c r="C88" s="54" t="s">
        <v>228</v>
      </c>
      <c r="D88" s="208" t="s">
        <v>229</v>
      </c>
      <c r="E88" s="208"/>
      <c r="F88" s="54" t="s">
        <v>803</v>
      </c>
      <c r="G88" s="54" t="s">
        <v>36</v>
      </c>
      <c r="H88" s="54" t="s">
        <v>37</v>
      </c>
      <c r="I88" s="54" t="s">
        <v>22</v>
      </c>
      <c r="J88" s="55" t="s">
        <v>231</v>
      </c>
      <c r="K88" s="54" t="s">
        <v>24</v>
      </c>
      <c r="L88" s="54" t="s">
        <v>25</v>
      </c>
      <c r="M88" s="56">
        <v>85</v>
      </c>
      <c r="N88" s="57">
        <v>43758</v>
      </c>
      <c r="O88" s="211"/>
    </row>
    <row r="89" spans="1:15" s="19" customFormat="1" ht="16" x14ac:dyDescent="0.2">
      <c r="A89" s="125" t="s">
        <v>12</v>
      </c>
      <c r="B89" s="54" t="s">
        <v>227</v>
      </c>
      <c r="C89" s="54" t="s">
        <v>228</v>
      </c>
      <c r="D89" s="208" t="s">
        <v>229</v>
      </c>
      <c r="E89" s="208"/>
      <c r="F89" s="54" t="s">
        <v>803</v>
      </c>
      <c r="G89" s="54" t="s">
        <v>36</v>
      </c>
      <c r="H89" s="54" t="s">
        <v>37</v>
      </c>
      <c r="I89" s="54" t="s">
        <v>22</v>
      </c>
      <c r="J89" s="55" t="s">
        <v>232</v>
      </c>
      <c r="K89" s="54" t="s">
        <v>20</v>
      </c>
      <c r="L89" s="54" t="s">
        <v>35</v>
      </c>
      <c r="M89" s="56">
        <v>80</v>
      </c>
      <c r="N89" s="57">
        <v>33802.800000000003</v>
      </c>
      <c r="O89" s="211"/>
    </row>
    <row r="90" spans="1:15" s="19" customFormat="1" ht="16" x14ac:dyDescent="0.2">
      <c r="A90" s="126" t="s">
        <v>12</v>
      </c>
      <c r="B90" s="127" t="s">
        <v>227</v>
      </c>
      <c r="C90" s="127" t="s">
        <v>228</v>
      </c>
      <c r="D90" s="209" t="s">
        <v>229</v>
      </c>
      <c r="E90" s="209"/>
      <c r="F90" s="127" t="s">
        <v>803</v>
      </c>
      <c r="G90" s="127" t="s">
        <v>36</v>
      </c>
      <c r="H90" s="127" t="s">
        <v>37</v>
      </c>
      <c r="I90" s="127" t="s">
        <v>22</v>
      </c>
      <c r="J90" s="128" t="s">
        <v>233</v>
      </c>
      <c r="K90" s="127" t="s">
        <v>30</v>
      </c>
      <c r="L90" s="127" t="s">
        <v>31</v>
      </c>
      <c r="M90" s="129">
        <v>85</v>
      </c>
      <c r="N90" s="130">
        <v>48808</v>
      </c>
      <c r="O90" s="212"/>
    </row>
    <row r="91" spans="1:15" s="19" customFormat="1" ht="32" x14ac:dyDescent="0.2">
      <c r="A91" s="131" t="s">
        <v>12</v>
      </c>
      <c r="B91" s="116" t="s">
        <v>147</v>
      </c>
      <c r="C91" s="116" t="s">
        <v>148</v>
      </c>
      <c r="D91" s="208" t="s">
        <v>149</v>
      </c>
      <c r="E91" s="208" t="str">
        <f>VLOOKUP(B91,Description!$A$2:$B$88,2,FALSE)</f>
        <v>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v>
      </c>
      <c r="F91" s="116" t="s">
        <v>803</v>
      </c>
      <c r="G91" s="116" t="s">
        <v>36</v>
      </c>
      <c r="H91" s="116" t="s">
        <v>37</v>
      </c>
      <c r="I91" s="149" t="s">
        <v>18</v>
      </c>
      <c r="J91" s="117" t="s">
        <v>150</v>
      </c>
      <c r="K91" s="116" t="s">
        <v>20</v>
      </c>
      <c r="L91" s="116" t="s">
        <v>21</v>
      </c>
      <c r="M91" s="118">
        <v>80</v>
      </c>
      <c r="N91" s="119">
        <v>39785.1</v>
      </c>
      <c r="O91" s="219">
        <f>SUMIF($C$3:$C$154,C91,$N$3:$N$154)</f>
        <v>163987.48000000001</v>
      </c>
    </row>
    <row r="92" spans="1:15" s="19" customFormat="1" ht="25" customHeight="1" x14ac:dyDescent="0.2">
      <c r="A92" s="125" t="s">
        <v>12</v>
      </c>
      <c r="B92" s="54" t="s">
        <v>147</v>
      </c>
      <c r="C92" s="54" t="s">
        <v>148</v>
      </c>
      <c r="D92" s="208"/>
      <c r="E92" s="208"/>
      <c r="F92" s="54" t="s">
        <v>803</v>
      </c>
      <c r="G92" s="54" t="s">
        <v>36</v>
      </c>
      <c r="H92" s="54" t="s">
        <v>37</v>
      </c>
      <c r="I92" s="54" t="s">
        <v>22</v>
      </c>
      <c r="J92" s="55" t="s">
        <v>151</v>
      </c>
      <c r="K92" s="54" t="s">
        <v>24</v>
      </c>
      <c r="L92" s="54" t="s">
        <v>25</v>
      </c>
      <c r="M92" s="56">
        <v>85</v>
      </c>
      <c r="N92" s="57">
        <v>31416</v>
      </c>
      <c r="O92" s="211"/>
    </row>
    <row r="93" spans="1:15" s="19" customFormat="1" ht="25" customHeight="1" x14ac:dyDescent="0.2">
      <c r="A93" s="125" t="s">
        <v>12</v>
      </c>
      <c r="B93" s="54" t="s">
        <v>147</v>
      </c>
      <c r="C93" s="54" t="s">
        <v>148</v>
      </c>
      <c r="D93" s="208"/>
      <c r="E93" s="208"/>
      <c r="F93" s="54" t="s">
        <v>803</v>
      </c>
      <c r="G93" s="54" t="s">
        <v>36</v>
      </c>
      <c r="H93" s="54" t="s">
        <v>37</v>
      </c>
      <c r="I93" s="54" t="s">
        <v>22</v>
      </c>
      <c r="J93" s="55" t="s">
        <v>152</v>
      </c>
      <c r="K93" s="54" t="s">
        <v>20</v>
      </c>
      <c r="L93" s="54" t="s">
        <v>153</v>
      </c>
      <c r="M93" s="56">
        <v>80</v>
      </c>
      <c r="N93" s="57">
        <v>28897.62</v>
      </c>
      <c r="O93" s="211"/>
    </row>
    <row r="94" spans="1:15" s="19" customFormat="1" ht="25" customHeight="1" x14ac:dyDescent="0.2">
      <c r="A94" s="125" t="s">
        <v>12</v>
      </c>
      <c r="B94" s="54" t="s">
        <v>147</v>
      </c>
      <c r="C94" s="54" t="s">
        <v>148</v>
      </c>
      <c r="D94" s="208"/>
      <c r="E94" s="208"/>
      <c r="F94" s="54" t="s">
        <v>803</v>
      </c>
      <c r="G94" s="54" t="s">
        <v>36</v>
      </c>
      <c r="H94" s="54" t="s">
        <v>37</v>
      </c>
      <c r="I94" s="54" t="s">
        <v>22</v>
      </c>
      <c r="J94" s="55" t="s">
        <v>154</v>
      </c>
      <c r="K94" s="54" t="s">
        <v>30</v>
      </c>
      <c r="L94" s="54" t="s">
        <v>31</v>
      </c>
      <c r="M94" s="56">
        <v>85</v>
      </c>
      <c r="N94" s="57">
        <v>25498</v>
      </c>
      <c r="O94" s="211"/>
    </row>
    <row r="95" spans="1:15" s="19" customFormat="1" ht="32" x14ac:dyDescent="0.2">
      <c r="A95" s="126" t="s">
        <v>12</v>
      </c>
      <c r="B95" s="127" t="s">
        <v>147</v>
      </c>
      <c r="C95" s="127" t="s">
        <v>148</v>
      </c>
      <c r="D95" s="209"/>
      <c r="E95" s="209"/>
      <c r="F95" s="127" t="s">
        <v>803</v>
      </c>
      <c r="G95" s="127" t="s">
        <v>36</v>
      </c>
      <c r="H95" s="127" t="s">
        <v>37</v>
      </c>
      <c r="I95" s="127" t="s">
        <v>22</v>
      </c>
      <c r="J95" s="128" t="s">
        <v>155</v>
      </c>
      <c r="K95" s="127" t="s">
        <v>20</v>
      </c>
      <c r="L95" s="127" t="s">
        <v>21</v>
      </c>
      <c r="M95" s="129">
        <v>80</v>
      </c>
      <c r="N95" s="130">
        <v>38390.76</v>
      </c>
      <c r="O95" s="212"/>
    </row>
    <row r="96" spans="1:15" s="19" customFormat="1" ht="40" customHeight="1" x14ac:dyDescent="0.2">
      <c r="A96" s="120" t="s">
        <v>12</v>
      </c>
      <c r="B96" s="121" t="s">
        <v>93</v>
      </c>
      <c r="C96" s="121" t="s">
        <v>94</v>
      </c>
      <c r="D96" s="207" t="s">
        <v>95</v>
      </c>
      <c r="E96" s="207" t="str">
        <f>VLOOKUP(B96,Description!$A$2:$B$88,2,FALSE)</f>
        <v>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v>
      </c>
      <c r="F96" s="121" t="s">
        <v>803</v>
      </c>
      <c r="G96" s="121" t="s">
        <v>42</v>
      </c>
      <c r="H96" s="121" t="s">
        <v>43</v>
      </c>
      <c r="I96" s="148" t="s">
        <v>18</v>
      </c>
      <c r="J96" s="122" t="s">
        <v>83</v>
      </c>
      <c r="K96" s="121" t="s">
        <v>20</v>
      </c>
      <c r="L96" s="121" t="s">
        <v>21</v>
      </c>
      <c r="M96" s="123">
        <v>80</v>
      </c>
      <c r="N96" s="124">
        <v>66480</v>
      </c>
      <c r="O96" s="210">
        <f>SUMIF($C$3:$C$154,C96,$N$3:$N$154)</f>
        <v>197951.96</v>
      </c>
    </row>
    <row r="97" spans="1:15" s="19" customFormat="1" ht="40" customHeight="1" x14ac:dyDescent="0.2">
      <c r="A97" s="125" t="s">
        <v>12</v>
      </c>
      <c r="B97" s="54" t="s">
        <v>93</v>
      </c>
      <c r="C97" s="54" t="s">
        <v>94</v>
      </c>
      <c r="D97" s="208" t="s">
        <v>95</v>
      </c>
      <c r="E97" s="208"/>
      <c r="F97" s="54" t="s">
        <v>803</v>
      </c>
      <c r="G97" s="54" t="s">
        <v>42</v>
      </c>
      <c r="H97" s="54" t="s">
        <v>43</v>
      </c>
      <c r="I97" s="54" t="s">
        <v>22</v>
      </c>
      <c r="J97" s="55" t="s">
        <v>96</v>
      </c>
      <c r="K97" s="54" t="s">
        <v>20</v>
      </c>
      <c r="L97" s="54" t="s">
        <v>35</v>
      </c>
      <c r="M97" s="56">
        <v>80</v>
      </c>
      <c r="N97" s="57">
        <v>57219.96</v>
      </c>
      <c r="O97" s="211"/>
    </row>
    <row r="98" spans="1:15" s="19" customFormat="1" ht="40" customHeight="1" x14ac:dyDescent="0.2">
      <c r="A98" s="125" t="s">
        <v>12</v>
      </c>
      <c r="B98" s="54" t="s">
        <v>93</v>
      </c>
      <c r="C98" s="54" t="s">
        <v>94</v>
      </c>
      <c r="D98" s="208" t="s">
        <v>95</v>
      </c>
      <c r="E98" s="208"/>
      <c r="F98" s="54" t="s">
        <v>803</v>
      </c>
      <c r="G98" s="54" t="s">
        <v>42</v>
      </c>
      <c r="H98" s="54" t="s">
        <v>43</v>
      </c>
      <c r="I98" s="54" t="s">
        <v>22</v>
      </c>
      <c r="J98" s="55" t="s">
        <v>97</v>
      </c>
      <c r="K98" s="54" t="s">
        <v>24</v>
      </c>
      <c r="L98" s="54" t="s">
        <v>25</v>
      </c>
      <c r="M98" s="56">
        <v>85</v>
      </c>
      <c r="N98" s="57">
        <v>38193</v>
      </c>
      <c r="O98" s="211"/>
    </row>
    <row r="99" spans="1:15" s="19" customFormat="1" ht="40" customHeight="1" x14ac:dyDescent="0.2">
      <c r="A99" s="126" t="s">
        <v>12</v>
      </c>
      <c r="B99" s="127" t="s">
        <v>93</v>
      </c>
      <c r="C99" s="127" t="s">
        <v>94</v>
      </c>
      <c r="D99" s="209" t="s">
        <v>95</v>
      </c>
      <c r="E99" s="209"/>
      <c r="F99" s="127" t="s">
        <v>803</v>
      </c>
      <c r="G99" s="127" t="s">
        <v>42</v>
      </c>
      <c r="H99" s="127" t="s">
        <v>43</v>
      </c>
      <c r="I99" s="127" t="s">
        <v>22</v>
      </c>
      <c r="J99" s="128" t="s">
        <v>98</v>
      </c>
      <c r="K99" s="127" t="s">
        <v>30</v>
      </c>
      <c r="L99" s="127" t="s">
        <v>31</v>
      </c>
      <c r="M99" s="129">
        <v>85</v>
      </c>
      <c r="N99" s="130">
        <v>36059</v>
      </c>
      <c r="O99" s="212"/>
    </row>
    <row r="100" spans="1:15" s="19" customFormat="1" ht="16" x14ac:dyDescent="0.2">
      <c r="A100" s="120" t="s">
        <v>12</v>
      </c>
      <c r="B100" s="121" t="s">
        <v>189</v>
      </c>
      <c r="C100" s="121" t="s">
        <v>190</v>
      </c>
      <c r="D100" s="207" t="s">
        <v>191</v>
      </c>
      <c r="E100" s="207" t="str">
        <f>VLOOKUP(B100,Description!$A$2:$B$88,2,FALSE)</f>
        <v>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v>
      </c>
      <c r="F100" s="121" t="s">
        <v>803</v>
      </c>
      <c r="G100" s="121" t="s">
        <v>36</v>
      </c>
      <c r="H100" s="121" t="s">
        <v>37</v>
      </c>
      <c r="I100" s="148" t="s">
        <v>18</v>
      </c>
      <c r="J100" s="122" t="s">
        <v>129</v>
      </c>
      <c r="K100" s="121" t="s">
        <v>20</v>
      </c>
      <c r="L100" s="121" t="s">
        <v>67</v>
      </c>
      <c r="M100" s="123">
        <v>80</v>
      </c>
      <c r="N100" s="124">
        <v>66203.100000000006</v>
      </c>
      <c r="O100" s="210">
        <f>SUMIF($C$3:$C$154,C100,$N$3:$N$154)</f>
        <v>194590.1</v>
      </c>
    </row>
    <row r="101" spans="1:15" s="19" customFormat="1" ht="32" x14ac:dyDescent="0.2">
      <c r="A101" s="125" t="s">
        <v>12</v>
      </c>
      <c r="B101" s="54" t="s">
        <v>189</v>
      </c>
      <c r="C101" s="54" t="s">
        <v>190</v>
      </c>
      <c r="D101" s="208" t="s">
        <v>191</v>
      </c>
      <c r="E101" s="208"/>
      <c r="F101" s="54" t="s">
        <v>803</v>
      </c>
      <c r="G101" s="54" t="s">
        <v>36</v>
      </c>
      <c r="H101" s="54" t="s">
        <v>37</v>
      </c>
      <c r="I101" s="54" t="s">
        <v>22</v>
      </c>
      <c r="J101" s="55" t="s">
        <v>96</v>
      </c>
      <c r="K101" s="54" t="s">
        <v>20</v>
      </c>
      <c r="L101" s="54" t="s">
        <v>35</v>
      </c>
      <c r="M101" s="56">
        <v>80</v>
      </c>
      <c r="N101" s="57">
        <v>42898</v>
      </c>
      <c r="O101" s="211"/>
    </row>
    <row r="102" spans="1:15" s="19" customFormat="1" ht="16" x14ac:dyDescent="0.2">
      <c r="A102" s="125" t="s">
        <v>12</v>
      </c>
      <c r="B102" s="54" t="s">
        <v>189</v>
      </c>
      <c r="C102" s="54" t="s">
        <v>190</v>
      </c>
      <c r="D102" s="208" t="s">
        <v>191</v>
      </c>
      <c r="E102" s="208"/>
      <c r="F102" s="54" t="s">
        <v>803</v>
      </c>
      <c r="G102" s="54" t="s">
        <v>36</v>
      </c>
      <c r="H102" s="54" t="s">
        <v>37</v>
      </c>
      <c r="I102" s="54" t="s">
        <v>22</v>
      </c>
      <c r="J102" s="55" t="s">
        <v>192</v>
      </c>
      <c r="K102" s="54" t="s">
        <v>24</v>
      </c>
      <c r="L102" s="54" t="s">
        <v>126</v>
      </c>
      <c r="M102" s="56">
        <v>85</v>
      </c>
      <c r="N102" s="57">
        <v>34203</v>
      </c>
      <c r="O102" s="211"/>
    </row>
    <row r="103" spans="1:15" s="19" customFormat="1" ht="16" x14ac:dyDescent="0.2">
      <c r="A103" s="125" t="s">
        <v>12</v>
      </c>
      <c r="B103" s="54" t="s">
        <v>189</v>
      </c>
      <c r="C103" s="54" t="s">
        <v>190</v>
      </c>
      <c r="D103" s="208" t="s">
        <v>191</v>
      </c>
      <c r="E103" s="208"/>
      <c r="F103" s="54" t="s">
        <v>803</v>
      </c>
      <c r="G103" s="54" t="s">
        <v>36</v>
      </c>
      <c r="H103" s="54" t="s">
        <v>37</v>
      </c>
      <c r="I103" s="54" t="s">
        <v>22</v>
      </c>
      <c r="J103" s="55" t="s">
        <v>122</v>
      </c>
      <c r="K103" s="54" t="s">
        <v>24</v>
      </c>
      <c r="L103" s="54" t="s">
        <v>123</v>
      </c>
      <c r="M103" s="56">
        <v>85</v>
      </c>
      <c r="N103" s="57">
        <v>30294</v>
      </c>
      <c r="O103" s="211"/>
    </row>
    <row r="104" spans="1:15" s="19" customFormat="1" ht="16" x14ac:dyDescent="0.2">
      <c r="A104" s="126" t="s">
        <v>12</v>
      </c>
      <c r="B104" s="127" t="s">
        <v>189</v>
      </c>
      <c r="C104" s="127" t="s">
        <v>190</v>
      </c>
      <c r="D104" s="209" t="s">
        <v>191</v>
      </c>
      <c r="E104" s="209"/>
      <c r="F104" s="127" t="s">
        <v>803</v>
      </c>
      <c r="G104" s="127" t="s">
        <v>36</v>
      </c>
      <c r="H104" s="127" t="s">
        <v>37</v>
      </c>
      <c r="I104" s="127" t="s">
        <v>22</v>
      </c>
      <c r="J104" s="128" t="s">
        <v>193</v>
      </c>
      <c r="K104" s="127" t="s">
        <v>30</v>
      </c>
      <c r="L104" s="127" t="s">
        <v>31</v>
      </c>
      <c r="M104" s="129">
        <v>85</v>
      </c>
      <c r="N104" s="130">
        <v>20992</v>
      </c>
      <c r="O104" s="212"/>
    </row>
    <row r="105" spans="1:15" s="19" customFormat="1" ht="25" customHeight="1" x14ac:dyDescent="0.2">
      <c r="A105" s="120" t="s">
        <v>12</v>
      </c>
      <c r="B105" s="121" t="s">
        <v>255</v>
      </c>
      <c r="C105" s="121" t="s">
        <v>256</v>
      </c>
      <c r="D105" s="207" t="s">
        <v>257</v>
      </c>
      <c r="E105" s="207" t="str">
        <f>VLOOKUP(B105,Description!$A$2:$B$88,2,FALSE)</f>
        <v>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v>
      </c>
      <c r="F105" s="121" t="s">
        <v>803</v>
      </c>
      <c r="G105" s="121" t="s">
        <v>42</v>
      </c>
      <c r="H105" s="121" t="s">
        <v>43</v>
      </c>
      <c r="I105" s="148" t="s">
        <v>18</v>
      </c>
      <c r="J105" s="122" t="s">
        <v>258</v>
      </c>
      <c r="K105" s="121" t="s">
        <v>20</v>
      </c>
      <c r="L105" s="121" t="s">
        <v>259</v>
      </c>
      <c r="M105" s="123">
        <v>80</v>
      </c>
      <c r="N105" s="124">
        <v>76368.42</v>
      </c>
      <c r="O105" s="210">
        <f>SUMIF($C$3:$C$154,C105,$N$3:$N$154)</f>
        <v>140804.41999999998</v>
      </c>
    </row>
    <row r="106" spans="1:15" s="19" customFormat="1" ht="25" customHeight="1" x14ac:dyDescent="0.2">
      <c r="A106" s="125" t="s">
        <v>12</v>
      </c>
      <c r="B106" s="54" t="s">
        <v>255</v>
      </c>
      <c r="C106" s="54" t="s">
        <v>256</v>
      </c>
      <c r="D106" s="208" t="s">
        <v>257</v>
      </c>
      <c r="E106" s="208"/>
      <c r="F106" s="54" t="s">
        <v>803</v>
      </c>
      <c r="G106" s="54" t="s">
        <v>42</v>
      </c>
      <c r="H106" s="54" t="s">
        <v>43</v>
      </c>
      <c r="I106" s="54" t="s">
        <v>22</v>
      </c>
      <c r="J106" s="55" t="s">
        <v>103</v>
      </c>
      <c r="K106" s="54" t="s">
        <v>24</v>
      </c>
      <c r="L106" s="54" t="s">
        <v>25</v>
      </c>
      <c r="M106" s="56">
        <v>85</v>
      </c>
      <c r="N106" s="57">
        <v>26509</v>
      </c>
      <c r="O106" s="211"/>
    </row>
    <row r="107" spans="1:15" s="19" customFormat="1" ht="25" customHeight="1" x14ac:dyDescent="0.2">
      <c r="A107" s="125" t="s">
        <v>12</v>
      </c>
      <c r="B107" s="54" t="s">
        <v>255</v>
      </c>
      <c r="C107" s="54" t="s">
        <v>256</v>
      </c>
      <c r="D107" s="208" t="s">
        <v>257</v>
      </c>
      <c r="E107" s="208"/>
      <c r="F107" s="54" t="s">
        <v>803</v>
      </c>
      <c r="G107" s="54" t="s">
        <v>42</v>
      </c>
      <c r="H107" s="54" t="s">
        <v>43</v>
      </c>
      <c r="I107" s="54" t="s">
        <v>22</v>
      </c>
      <c r="J107" s="55" t="s">
        <v>260</v>
      </c>
      <c r="K107" s="54" t="s">
        <v>30</v>
      </c>
      <c r="L107" s="54" t="s">
        <v>31</v>
      </c>
      <c r="M107" s="56">
        <v>85</v>
      </c>
      <c r="N107" s="57">
        <v>23310</v>
      </c>
      <c r="O107" s="211"/>
    </row>
    <row r="108" spans="1:15" s="19" customFormat="1" ht="25" customHeight="1" x14ac:dyDescent="0.2">
      <c r="A108" s="126" t="s">
        <v>12</v>
      </c>
      <c r="B108" s="127" t="s">
        <v>255</v>
      </c>
      <c r="C108" s="127" t="s">
        <v>256</v>
      </c>
      <c r="D108" s="209" t="s">
        <v>257</v>
      </c>
      <c r="E108" s="209"/>
      <c r="F108" s="127" t="s">
        <v>803</v>
      </c>
      <c r="G108" s="127" t="s">
        <v>42</v>
      </c>
      <c r="H108" s="127" t="s">
        <v>43</v>
      </c>
      <c r="I108" s="127" t="s">
        <v>22</v>
      </c>
      <c r="J108" s="128" t="s">
        <v>125</v>
      </c>
      <c r="K108" s="127" t="s">
        <v>20</v>
      </c>
      <c r="L108" s="127" t="s">
        <v>35</v>
      </c>
      <c r="M108" s="129">
        <v>80</v>
      </c>
      <c r="N108" s="130">
        <v>14617</v>
      </c>
      <c r="O108" s="212"/>
    </row>
    <row r="109" spans="1:15" s="19" customFormat="1" ht="40" customHeight="1" x14ac:dyDescent="0.2">
      <c r="A109" s="120" t="s">
        <v>12</v>
      </c>
      <c r="B109" s="121" t="s">
        <v>200</v>
      </c>
      <c r="C109" s="121" t="s">
        <v>201</v>
      </c>
      <c r="D109" s="207" t="s">
        <v>202</v>
      </c>
      <c r="E109" s="207" t="str">
        <f>VLOOKUP(B109,Description!$A$2:$B$88,2,FALSE)</f>
        <v>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v>
      </c>
      <c r="F109" s="121" t="s">
        <v>803</v>
      </c>
      <c r="G109" s="121" t="s">
        <v>36</v>
      </c>
      <c r="H109" s="121" t="s">
        <v>37</v>
      </c>
      <c r="I109" s="148" t="s">
        <v>18</v>
      </c>
      <c r="J109" s="122" t="s">
        <v>203</v>
      </c>
      <c r="K109" s="121" t="s">
        <v>20</v>
      </c>
      <c r="L109" s="121" t="s">
        <v>50</v>
      </c>
      <c r="M109" s="123">
        <v>80</v>
      </c>
      <c r="N109" s="124">
        <v>87387.48</v>
      </c>
      <c r="O109" s="210">
        <f>SUMIF($C$3:$C$154,C109,$N$3:$N$154)</f>
        <v>166520.47999999998</v>
      </c>
    </row>
    <row r="110" spans="1:15" s="19" customFormat="1" ht="40" customHeight="1" x14ac:dyDescent="0.2">
      <c r="A110" s="125" t="s">
        <v>12</v>
      </c>
      <c r="B110" s="54" t="s">
        <v>200</v>
      </c>
      <c r="C110" s="54" t="s">
        <v>201</v>
      </c>
      <c r="D110" s="208"/>
      <c r="E110" s="208"/>
      <c r="F110" s="54" t="s">
        <v>803</v>
      </c>
      <c r="G110" s="54" t="s">
        <v>36</v>
      </c>
      <c r="H110" s="54" t="s">
        <v>37</v>
      </c>
      <c r="I110" s="54" t="s">
        <v>22</v>
      </c>
      <c r="J110" s="55" t="s">
        <v>204</v>
      </c>
      <c r="K110" s="54" t="s">
        <v>30</v>
      </c>
      <c r="L110" s="54" t="s">
        <v>31</v>
      </c>
      <c r="M110" s="56">
        <v>85</v>
      </c>
      <c r="N110" s="57">
        <v>39126</v>
      </c>
      <c r="O110" s="211"/>
    </row>
    <row r="111" spans="1:15" s="19" customFormat="1" ht="40" customHeight="1" x14ac:dyDescent="0.2">
      <c r="A111" s="126" t="s">
        <v>12</v>
      </c>
      <c r="B111" s="127" t="s">
        <v>200</v>
      </c>
      <c r="C111" s="127" t="s">
        <v>201</v>
      </c>
      <c r="D111" s="209"/>
      <c r="E111" s="209"/>
      <c r="F111" s="127" t="s">
        <v>803</v>
      </c>
      <c r="G111" s="127" t="s">
        <v>36</v>
      </c>
      <c r="H111" s="127" t="s">
        <v>37</v>
      </c>
      <c r="I111" s="127" t="s">
        <v>22</v>
      </c>
      <c r="J111" s="128" t="s">
        <v>205</v>
      </c>
      <c r="K111" s="127" t="s">
        <v>24</v>
      </c>
      <c r="L111" s="127" t="s">
        <v>25</v>
      </c>
      <c r="M111" s="129">
        <v>85</v>
      </c>
      <c r="N111" s="130">
        <v>40007</v>
      </c>
      <c r="O111" s="212"/>
    </row>
    <row r="112" spans="1:15" s="19" customFormat="1" ht="35" customHeight="1" x14ac:dyDescent="0.2">
      <c r="A112" s="120" t="s">
        <v>12</v>
      </c>
      <c r="B112" s="121" t="s">
        <v>273</v>
      </c>
      <c r="C112" s="121" t="s">
        <v>274</v>
      </c>
      <c r="D112" s="207" t="s">
        <v>275</v>
      </c>
      <c r="E112" s="207" t="str">
        <f>VLOOKUP(B112,Description!$A$2:$B$88,2,FALSE)</f>
        <v>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v>
      </c>
      <c r="F112" s="121" t="s">
        <v>803</v>
      </c>
      <c r="G112" s="121" t="s">
        <v>36</v>
      </c>
      <c r="H112" s="121" t="s">
        <v>37</v>
      </c>
      <c r="I112" s="148" t="s">
        <v>18</v>
      </c>
      <c r="J112" s="122" t="s">
        <v>276</v>
      </c>
      <c r="K112" s="121" t="s">
        <v>20</v>
      </c>
      <c r="L112" s="121" t="s">
        <v>87</v>
      </c>
      <c r="M112" s="123">
        <v>80</v>
      </c>
      <c r="N112" s="124">
        <v>34130.22</v>
      </c>
      <c r="O112" s="210">
        <f>SUMIF($C$3:$C$154,C112,$N$3:$N$154)</f>
        <v>76468.600000000006</v>
      </c>
    </row>
    <row r="113" spans="1:15" s="19" customFormat="1" ht="35" customHeight="1" x14ac:dyDescent="0.2">
      <c r="A113" s="125" t="s">
        <v>12</v>
      </c>
      <c r="B113" s="54" t="s">
        <v>273</v>
      </c>
      <c r="C113" s="54" t="s">
        <v>274</v>
      </c>
      <c r="D113" s="208"/>
      <c r="E113" s="208"/>
      <c r="F113" s="54" t="s">
        <v>803</v>
      </c>
      <c r="G113" s="54" t="s">
        <v>36</v>
      </c>
      <c r="H113" s="54" t="s">
        <v>37</v>
      </c>
      <c r="I113" s="54" t="s">
        <v>22</v>
      </c>
      <c r="J113" s="55" t="s">
        <v>277</v>
      </c>
      <c r="K113" s="54" t="s">
        <v>20</v>
      </c>
      <c r="L113" s="54" t="s">
        <v>35</v>
      </c>
      <c r="M113" s="56">
        <v>80</v>
      </c>
      <c r="N113" s="57">
        <v>19195.38</v>
      </c>
      <c r="O113" s="211"/>
    </row>
    <row r="114" spans="1:15" s="19" customFormat="1" ht="35" customHeight="1" x14ac:dyDescent="0.2">
      <c r="A114" s="126" t="s">
        <v>12</v>
      </c>
      <c r="B114" s="127" t="s">
        <v>273</v>
      </c>
      <c r="C114" s="127" t="s">
        <v>274</v>
      </c>
      <c r="D114" s="209"/>
      <c r="E114" s="209"/>
      <c r="F114" s="127" t="s">
        <v>803</v>
      </c>
      <c r="G114" s="127" t="s">
        <v>36</v>
      </c>
      <c r="H114" s="127" t="s">
        <v>37</v>
      </c>
      <c r="I114" s="127" t="s">
        <v>22</v>
      </c>
      <c r="J114" s="128" t="s">
        <v>278</v>
      </c>
      <c r="K114" s="127" t="s">
        <v>24</v>
      </c>
      <c r="L114" s="127" t="s">
        <v>25</v>
      </c>
      <c r="M114" s="129">
        <v>85</v>
      </c>
      <c r="N114" s="130">
        <v>23143</v>
      </c>
      <c r="O114" s="212"/>
    </row>
    <row r="115" spans="1:15" s="19" customFormat="1" ht="30" customHeight="1" x14ac:dyDescent="0.2">
      <c r="A115" s="120" t="s">
        <v>12</v>
      </c>
      <c r="B115" s="121" t="s">
        <v>234</v>
      </c>
      <c r="C115" s="121" t="s">
        <v>235</v>
      </c>
      <c r="D115" s="207" t="s">
        <v>236</v>
      </c>
      <c r="E115" s="207" t="str">
        <f>VLOOKUP(B115,Description!$A$2:$B$88,2,FALSE)</f>
        <v>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v>
      </c>
      <c r="F115" s="121" t="s">
        <v>803</v>
      </c>
      <c r="G115" s="121" t="s">
        <v>42</v>
      </c>
      <c r="H115" s="121" t="s">
        <v>43</v>
      </c>
      <c r="I115" s="148" t="s">
        <v>18</v>
      </c>
      <c r="J115" s="122" t="s">
        <v>72</v>
      </c>
      <c r="K115" s="121" t="s">
        <v>30</v>
      </c>
      <c r="L115" s="121" t="s">
        <v>31</v>
      </c>
      <c r="M115" s="123">
        <v>85</v>
      </c>
      <c r="N115" s="124">
        <v>65897</v>
      </c>
      <c r="O115" s="210">
        <f>SUMIF($C$3:$C$154,C115,$N$3:$N$154)</f>
        <v>187096.68</v>
      </c>
    </row>
    <row r="116" spans="1:15" s="19" customFormat="1" ht="30" customHeight="1" x14ac:dyDescent="0.2">
      <c r="A116" s="125" t="s">
        <v>12</v>
      </c>
      <c r="B116" s="54" t="s">
        <v>234</v>
      </c>
      <c r="C116" s="54" t="s">
        <v>235</v>
      </c>
      <c r="D116" s="208" t="s">
        <v>236</v>
      </c>
      <c r="E116" s="208"/>
      <c r="F116" s="54" t="s">
        <v>803</v>
      </c>
      <c r="G116" s="54" t="s">
        <v>42</v>
      </c>
      <c r="H116" s="54" t="s">
        <v>43</v>
      </c>
      <c r="I116" s="54" t="s">
        <v>22</v>
      </c>
      <c r="J116" s="55" t="s">
        <v>237</v>
      </c>
      <c r="K116" s="54" t="s">
        <v>24</v>
      </c>
      <c r="L116" s="54" t="s">
        <v>126</v>
      </c>
      <c r="M116" s="56">
        <v>85</v>
      </c>
      <c r="N116" s="57">
        <v>39973</v>
      </c>
      <c r="O116" s="211"/>
    </row>
    <row r="117" spans="1:15" s="19" customFormat="1" ht="30" customHeight="1" x14ac:dyDescent="0.2">
      <c r="A117" s="125" t="s">
        <v>12</v>
      </c>
      <c r="B117" s="54" t="s">
        <v>234</v>
      </c>
      <c r="C117" s="54" t="s">
        <v>235</v>
      </c>
      <c r="D117" s="208" t="s">
        <v>236</v>
      </c>
      <c r="E117" s="208"/>
      <c r="F117" s="54" t="s">
        <v>803</v>
      </c>
      <c r="G117" s="54" t="s">
        <v>42</v>
      </c>
      <c r="H117" s="54" t="s">
        <v>43</v>
      </c>
      <c r="I117" s="54" t="s">
        <v>22</v>
      </c>
      <c r="J117" s="55" t="s">
        <v>83</v>
      </c>
      <c r="K117" s="54" t="s">
        <v>20</v>
      </c>
      <c r="L117" s="54" t="s">
        <v>21</v>
      </c>
      <c r="M117" s="56">
        <v>80</v>
      </c>
      <c r="N117" s="57">
        <v>38319.360000000001</v>
      </c>
      <c r="O117" s="211"/>
    </row>
    <row r="118" spans="1:15" s="19" customFormat="1" ht="30" customHeight="1" x14ac:dyDescent="0.2">
      <c r="A118" s="126" t="s">
        <v>12</v>
      </c>
      <c r="B118" s="127" t="s">
        <v>234</v>
      </c>
      <c r="C118" s="127" t="s">
        <v>235</v>
      </c>
      <c r="D118" s="209" t="s">
        <v>236</v>
      </c>
      <c r="E118" s="209"/>
      <c r="F118" s="127" t="s">
        <v>803</v>
      </c>
      <c r="G118" s="127" t="s">
        <v>42</v>
      </c>
      <c r="H118" s="127" t="s">
        <v>43</v>
      </c>
      <c r="I118" s="127" t="s">
        <v>22</v>
      </c>
      <c r="J118" s="128" t="s">
        <v>238</v>
      </c>
      <c r="K118" s="127" t="s">
        <v>20</v>
      </c>
      <c r="L118" s="127" t="s">
        <v>35</v>
      </c>
      <c r="M118" s="129">
        <v>80</v>
      </c>
      <c r="N118" s="130">
        <v>42907.32</v>
      </c>
      <c r="O118" s="212"/>
    </row>
    <row r="119" spans="1:15" s="19" customFormat="1" ht="87" customHeight="1" x14ac:dyDescent="0.2">
      <c r="A119" s="132" t="s">
        <v>12</v>
      </c>
      <c r="B119" s="133" t="s">
        <v>13</v>
      </c>
      <c r="C119" s="133" t="s">
        <v>14</v>
      </c>
      <c r="D119" s="198" t="s">
        <v>15</v>
      </c>
      <c r="E119" s="220" t="str">
        <f>VLOOKUP(B119,Description!$A$2:$B$88,2,FALSE)</f>
        <v>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v>
      </c>
      <c r="F119" s="133" t="s">
        <v>801</v>
      </c>
      <c r="G119" s="133" t="s">
        <v>16</v>
      </c>
      <c r="H119" s="133" t="s">
        <v>17</v>
      </c>
      <c r="I119" s="150" t="s">
        <v>18</v>
      </c>
      <c r="J119" s="134" t="s">
        <v>19</v>
      </c>
      <c r="K119" s="133" t="s">
        <v>20</v>
      </c>
      <c r="L119" s="133" t="s">
        <v>21</v>
      </c>
      <c r="M119" s="135">
        <v>80</v>
      </c>
      <c r="N119" s="136">
        <v>55463.519999999997</v>
      </c>
      <c r="O119" s="201">
        <f>SUMIF($C$3:$C$154,C119,$N$3:$N$154)</f>
        <v>78606.51999999999</v>
      </c>
    </row>
    <row r="120" spans="1:15" s="19" customFormat="1" ht="78" customHeight="1" x14ac:dyDescent="0.2">
      <c r="A120" s="137" t="s">
        <v>12</v>
      </c>
      <c r="B120" s="138" t="s">
        <v>13</v>
      </c>
      <c r="C120" s="138" t="s">
        <v>14</v>
      </c>
      <c r="D120" s="200"/>
      <c r="E120" s="221"/>
      <c r="F120" s="138" t="s">
        <v>801</v>
      </c>
      <c r="G120" s="138" t="s">
        <v>16</v>
      </c>
      <c r="H120" s="138" t="s">
        <v>17</v>
      </c>
      <c r="I120" s="138" t="s">
        <v>22</v>
      </c>
      <c r="J120" s="139" t="s">
        <v>23</v>
      </c>
      <c r="K120" s="138" t="s">
        <v>24</v>
      </c>
      <c r="L120" s="138" t="s">
        <v>25</v>
      </c>
      <c r="M120" s="140">
        <v>85</v>
      </c>
      <c r="N120" s="141">
        <v>23143</v>
      </c>
      <c r="O120" s="203"/>
    </row>
    <row r="121" spans="1:15" s="19" customFormat="1" ht="25" customHeight="1" x14ac:dyDescent="0.2">
      <c r="A121" s="132" t="s">
        <v>12</v>
      </c>
      <c r="B121" s="133" t="s">
        <v>107</v>
      </c>
      <c r="C121" s="133" t="s">
        <v>108</v>
      </c>
      <c r="D121" s="198" t="s">
        <v>109</v>
      </c>
      <c r="E121" s="198" t="str">
        <f>VLOOKUP(B121,Description!$A$2:$B$88,2,FALSE)</f>
        <v>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v>
      </c>
      <c r="F121" s="133" t="s">
        <v>801</v>
      </c>
      <c r="G121" s="133" t="s">
        <v>16</v>
      </c>
      <c r="H121" s="133" t="s">
        <v>17</v>
      </c>
      <c r="I121" s="150" t="s">
        <v>18</v>
      </c>
      <c r="J121" s="134" t="s">
        <v>110</v>
      </c>
      <c r="K121" s="133" t="s">
        <v>20</v>
      </c>
      <c r="L121" s="133" t="s">
        <v>50</v>
      </c>
      <c r="M121" s="135">
        <v>80</v>
      </c>
      <c r="N121" s="136">
        <v>58980.480000000003</v>
      </c>
      <c r="O121" s="201">
        <f>SUMIF($C$3:$C$154,C121,$N$3:$N$154)</f>
        <v>146022.79999999999</v>
      </c>
    </row>
    <row r="122" spans="1:15" s="19" customFormat="1" ht="25" customHeight="1" x14ac:dyDescent="0.2">
      <c r="A122" s="142" t="s">
        <v>12</v>
      </c>
      <c r="B122" s="58" t="s">
        <v>107</v>
      </c>
      <c r="C122" s="58" t="s">
        <v>108</v>
      </c>
      <c r="D122" s="199" t="s">
        <v>109</v>
      </c>
      <c r="E122" s="199"/>
      <c r="F122" s="58" t="s">
        <v>801</v>
      </c>
      <c r="G122" s="58" t="s">
        <v>16</v>
      </c>
      <c r="H122" s="58" t="s">
        <v>17</v>
      </c>
      <c r="I122" s="58" t="s">
        <v>22</v>
      </c>
      <c r="J122" s="59" t="s">
        <v>111</v>
      </c>
      <c r="K122" s="58" t="s">
        <v>20</v>
      </c>
      <c r="L122" s="58" t="s">
        <v>59</v>
      </c>
      <c r="M122" s="60">
        <v>80</v>
      </c>
      <c r="N122" s="61">
        <v>42907.32</v>
      </c>
      <c r="O122" s="202"/>
    </row>
    <row r="123" spans="1:15" s="19" customFormat="1" ht="25" customHeight="1" x14ac:dyDescent="0.2">
      <c r="A123" s="142" t="s">
        <v>12</v>
      </c>
      <c r="B123" s="58" t="s">
        <v>107</v>
      </c>
      <c r="C123" s="58" t="s">
        <v>108</v>
      </c>
      <c r="D123" s="199" t="s">
        <v>109</v>
      </c>
      <c r="E123" s="199"/>
      <c r="F123" s="58" t="s">
        <v>801</v>
      </c>
      <c r="G123" s="58" t="s">
        <v>16</v>
      </c>
      <c r="H123" s="58" t="s">
        <v>17</v>
      </c>
      <c r="I123" s="58" t="s">
        <v>22</v>
      </c>
      <c r="J123" s="59" t="s">
        <v>112</v>
      </c>
      <c r="K123" s="58" t="s">
        <v>24</v>
      </c>
      <c r="L123" s="58" t="s">
        <v>113</v>
      </c>
      <c r="M123" s="60">
        <v>85</v>
      </c>
      <c r="N123" s="61">
        <v>23143</v>
      </c>
      <c r="O123" s="202"/>
    </row>
    <row r="124" spans="1:15" s="19" customFormat="1" ht="25" customHeight="1" x14ac:dyDescent="0.2">
      <c r="A124" s="137" t="s">
        <v>12</v>
      </c>
      <c r="B124" s="138" t="s">
        <v>107</v>
      </c>
      <c r="C124" s="138" t="s">
        <v>108</v>
      </c>
      <c r="D124" s="200" t="s">
        <v>109</v>
      </c>
      <c r="E124" s="200"/>
      <c r="F124" s="138" t="s">
        <v>801</v>
      </c>
      <c r="G124" s="138" t="s">
        <v>16</v>
      </c>
      <c r="H124" s="138" t="s">
        <v>17</v>
      </c>
      <c r="I124" s="138" t="s">
        <v>22</v>
      </c>
      <c r="J124" s="139" t="s">
        <v>114</v>
      </c>
      <c r="K124" s="138" t="s">
        <v>30</v>
      </c>
      <c r="L124" s="138" t="s">
        <v>31</v>
      </c>
      <c r="M124" s="140">
        <v>85</v>
      </c>
      <c r="N124" s="141">
        <v>20992</v>
      </c>
      <c r="O124" s="203"/>
    </row>
    <row r="125" spans="1:15" s="19" customFormat="1" ht="25.5" customHeight="1" x14ac:dyDescent="0.2">
      <c r="A125" s="132" t="s">
        <v>12</v>
      </c>
      <c r="B125" s="133" t="s">
        <v>308</v>
      </c>
      <c r="C125" s="133" t="s">
        <v>309</v>
      </c>
      <c r="D125" s="198" t="s">
        <v>310</v>
      </c>
      <c r="E125" s="198" t="str">
        <f>VLOOKUP(B125,Description!$A$2:$B$88,2,FALSE)</f>
        <v>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v>
      </c>
      <c r="F125" s="133" t="s">
        <v>801</v>
      </c>
      <c r="G125" s="133" t="s">
        <v>16</v>
      </c>
      <c r="H125" s="133" t="s">
        <v>17</v>
      </c>
      <c r="I125" s="150" t="s">
        <v>18</v>
      </c>
      <c r="J125" s="134" t="s">
        <v>284</v>
      </c>
      <c r="K125" s="133" t="s">
        <v>20</v>
      </c>
      <c r="L125" s="133" t="s">
        <v>67</v>
      </c>
      <c r="M125" s="135">
        <v>80</v>
      </c>
      <c r="N125" s="136">
        <v>97358</v>
      </c>
      <c r="O125" s="201">
        <f>SUMIF($C$119:$C$154,C125,$N$119:$N$154)</f>
        <v>190984</v>
      </c>
    </row>
    <row r="126" spans="1:15" s="19" customFormat="1" ht="24.75" customHeight="1" x14ac:dyDescent="0.2">
      <c r="A126" s="142" t="s">
        <v>12</v>
      </c>
      <c r="B126" s="58" t="s">
        <v>308</v>
      </c>
      <c r="C126" s="58" t="s">
        <v>309</v>
      </c>
      <c r="D126" s="199"/>
      <c r="E126" s="199"/>
      <c r="F126" s="58" t="s">
        <v>801</v>
      </c>
      <c r="G126" s="58" t="s">
        <v>16</v>
      </c>
      <c r="H126" s="58" t="s">
        <v>17</v>
      </c>
      <c r="I126" s="58" t="s">
        <v>22</v>
      </c>
      <c r="J126" s="59" t="s">
        <v>311</v>
      </c>
      <c r="K126" s="58" t="s">
        <v>24</v>
      </c>
      <c r="L126" s="58" t="s">
        <v>25</v>
      </c>
      <c r="M126" s="60">
        <v>85</v>
      </c>
      <c r="N126" s="61">
        <v>46697</v>
      </c>
      <c r="O126" s="202"/>
    </row>
    <row r="127" spans="1:15" s="19" customFormat="1" ht="28.5" customHeight="1" x14ac:dyDescent="0.2">
      <c r="A127" s="137" t="s">
        <v>12</v>
      </c>
      <c r="B127" s="138" t="s">
        <v>308</v>
      </c>
      <c r="C127" s="138" t="s">
        <v>309</v>
      </c>
      <c r="D127" s="200"/>
      <c r="E127" s="200"/>
      <c r="F127" s="138" t="s">
        <v>801</v>
      </c>
      <c r="G127" s="138" t="s">
        <v>16</v>
      </c>
      <c r="H127" s="138" t="s">
        <v>17</v>
      </c>
      <c r="I127" s="138" t="s">
        <v>22</v>
      </c>
      <c r="J127" s="139" t="s">
        <v>312</v>
      </c>
      <c r="K127" s="138" t="s">
        <v>30</v>
      </c>
      <c r="L127" s="138" t="s">
        <v>31</v>
      </c>
      <c r="M127" s="140">
        <v>85</v>
      </c>
      <c r="N127" s="141">
        <v>46929</v>
      </c>
      <c r="O127" s="203"/>
    </row>
    <row r="128" spans="1:15" s="19" customFormat="1" ht="25" customHeight="1" x14ac:dyDescent="0.2">
      <c r="A128" s="132" t="s">
        <v>12</v>
      </c>
      <c r="B128" s="133" t="s">
        <v>115</v>
      </c>
      <c r="C128" s="133" t="s">
        <v>116</v>
      </c>
      <c r="D128" s="198" t="s">
        <v>117</v>
      </c>
      <c r="E128" s="198" t="str">
        <f>VLOOKUP(B128,Description!$A$2:$B$88,2,FALSE)</f>
        <v>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v>
      </c>
      <c r="F128" s="133" t="s">
        <v>801</v>
      </c>
      <c r="G128" s="133" t="s">
        <v>16</v>
      </c>
      <c r="H128" s="133" t="s">
        <v>17</v>
      </c>
      <c r="I128" s="150" t="s">
        <v>18</v>
      </c>
      <c r="J128" s="134" t="s">
        <v>118</v>
      </c>
      <c r="K128" s="133" t="s">
        <v>20</v>
      </c>
      <c r="L128" s="133" t="s">
        <v>21</v>
      </c>
      <c r="M128" s="135">
        <v>80</v>
      </c>
      <c r="N128" s="136">
        <v>63497.04</v>
      </c>
      <c r="O128" s="201">
        <f>SUMIF($C$119:$C$154,C128,$N$119:$N$154)</f>
        <v>162348.91999999998</v>
      </c>
    </row>
    <row r="129" spans="1:15" s="19" customFormat="1" ht="25" customHeight="1" x14ac:dyDescent="0.2">
      <c r="A129" s="142" t="s">
        <v>12</v>
      </c>
      <c r="B129" s="58" t="s">
        <v>115</v>
      </c>
      <c r="C129" s="58" t="s">
        <v>116</v>
      </c>
      <c r="D129" s="199"/>
      <c r="E129" s="199"/>
      <c r="F129" s="58" t="s">
        <v>801</v>
      </c>
      <c r="G129" s="58" t="s">
        <v>16</v>
      </c>
      <c r="H129" s="58" t="s">
        <v>17</v>
      </c>
      <c r="I129" s="58" t="s">
        <v>22</v>
      </c>
      <c r="J129" s="59" t="s">
        <v>119</v>
      </c>
      <c r="K129" s="58" t="s">
        <v>20</v>
      </c>
      <c r="L129" s="58" t="s">
        <v>35</v>
      </c>
      <c r="M129" s="60">
        <v>80</v>
      </c>
      <c r="N129" s="61">
        <v>24422.880000000001</v>
      </c>
      <c r="O129" s="202"/>
    </row>
    <row r="130" spans="1:15" s="19" customFormat="1" ht="32" x14ac:dyDescent="0.2">
      <c r="A130" s="142" t="s">
        <v>12</v>
      </c>
      <c r="B130" s="58" t="s">
        <v>115</v>
      </c>
      <c r="C130" s="58" t="s">
        <v>116</v>
      </c>
      <c r="D130" s="199"/>
      <c r="E130" s="199"/>
      <c r="F130" s="58" t="s">
        <v>801</v>
      </c>
      <c r="G130" s="58" t="s">
        <v>16</v>
      </c>
      <c r="H130" s="58" t="s">
        <v>17</v>
      </c>
      <c r="I130" s="58" t="s">
        <v>22</v>
      </c>
      <c r="J130" s="59" t="s">
        <v>120</v>
      </c>
      <c r="K130" s="58" t="s">
        <v>24</v>
      </c>
      <c r="L130" s="58" t="s">
        <v>25</v>
      </c>
      <c r="M130" s="60">
        <v>85</v>
      </c>
      <c r="N130" s="61">
        <v>30294</v>
      </c>
      <c r="O130" s="202"/>
    </row>
    <row r="131" spans="1:15" s="19" customFormat="1" ht="25" customHeight="1" x14ac:dyDescent="0.2">
      <c r="A131" s="142" t="s">
        <v>12</v>
      </c>
      <c r="B131" s="58" t="s">
        <v>115</v>
      </c>
      <c r="C131" s="58" t="s">
        <v>116</v>
      </c>
      <c r="D131" s="199"/>
      <c r="E131" s="199"/>
      <c r="F131" s="58" t="s">
        <v>801</v>
      </c>
      <c r="G131" s="58" t="s">
        <v>16</v>
      </c>
      <c r="H131" s="58" t="s">
        <v>17</v>
      </c>
      <c r="I131" s="58" t="s">
        <v>22</v>
      </c>
      <c r="J131" s="59" t="s">
        <v>60</v>
      </c>
      <c r="K131" s="58" t="s">
        <v>24</v>
      </c>
      <c r="L131" s="58" t="s">
        <v>61</v>
      </c>
      <c r="M131" s="60">
        <v>85</v>
      </c>
      <c r="N131" s="61">
        <v>23143</v>
      </c>
      <c r="O131" s="202"/>
    </row>
    <row r="132" spans="1:15" s="19" customFormat="1" ht="25" customHeight="1" x14ac:dyDescent="0.2">
      <c r="A132" s="137" t="s">
        <v>12</v>
      </c>
      <c r="B132" s="138" t="s">
        <v>115</v>
      </c>
      <c r="C132" s="138" t="s">
        <v>116</v>
      </c>
      <c r="D132" s="200"/>
      <c r="E132" s="200"/>
      <c r="F132" s="138" t="s">
        <v>801</v>
      </c>
      <c r="G132" s="138" t="s">
        <v>16</v>
      </c>
      <c r="H132" s="138" t="s">
        <v>17</v>
      </c>
      <c r="I132" s="138" t="s">
        <v>22</v>
      </c>
      <c r="J132" s="139" t="s">
        <v>121</v>
      </c>
      <c r="K132" s="138" t="s">
        <v>30</v>
      </c>
      <c r="L132" s="138" t="s">
        <v>31</v>
      </c>
      <c r="M132" s="140">
        <v>85</v>
      </c>
      <c r="N132" s="141">
        <v>20992</v>
      </c>
      <c r="O132" s="203"/>
    </row>
    <row r="133" spans="1:15" s="19" customFormat="1" ht="35" customHeight="1" x14ac:dyDescent="0.2">
      <c r="A133" s="132" t="s">
        <v>12</v>
      </c>
      <c r="B133" s="133" t="s">
        <v>206</v>
      </c>
      <c r="C133" s="133" t="s">
        <v>207</v>
      </c>
      <c r="D133" s="198" t="s">
        <v>208</v>
      </c>
      <c r="E133" s="198" t="str">
        <f>VLOOKUP(B133,Description!$A$2:$B$88,2,FALSE)</f>
        <v>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v>
      </c>
      <c r="F133" s="133" t="s">
        <v>801</v>
      </c>
      <c r="G133" s="133" t="s">
        <v>16</v>
      </c>
      <c r="H133" s="133" t="s">
        <v>17</v>
      </c>
      <c r="I133" s="150" t="s">
        <v>18</v>
      </c>
      <c r="J133" s="134" t="s">
        <v>209</v>
      </c>
      <c r="K133" s="133" t="s">
        <v>20</v>
      </c>
      <c r="L133" s="133" t="s">
        <v>67</v>
      </c>
      <c r="M133" s="135">
        <v>80</v>
      </c>
      <c r="N133" s="136">
        <v>25177.68</v>
      </c>
      <c r="O133" s="201">
        <f>SUMIF($C$119:$C$154,C133,$N$119:$N$154)</f>
        <v>83920.1</v>
      </c>
    </row>
    <row r="134" spans="1:15" s="19" customFormat="1" ht="35" customHeight="1" x14ac:dyDescent="0.2">
      <c r="A134" s="142" t="s">
        <v>12</v>
      </c>
      <c r="B134" s="58" t="s">
        <v>206</v>
      </c>
      <c r="C134" s="58" t="s">
        <v>207</v>
      </c>
      <c r="D134" s="199" t="s">
        <v>208</v>
      </c>
      <c r="E134" s="199"/>
      <c r="F134" s="58" t="s">
        <v>801</v>
      </c>
      <c r="G134" s="58" t="s">
        <v>16</v>
      </c>
      <c r="H134" s="58" t="s">
        <v>17</v>
      </c>
      <c r="I134" s="58" t="s">
        <v>22</v>
      </c>
      <c r="J134" s="59" t="s">
        <v>48</v>
      </c>
      <c r="K134" s="58" t="s">
        <v>30</v>
      </c>
      <c r="L134" s="58" t="s">
        <v>31</v>
      </c>
      <c r="M134" s="60">
        <v>85</v>
      </c>
      <c r="N134" s="61">
        <v>20992</v>
      </c>
      <c r="O134" s="202"/>
    </row>
    <row r="135" spans="1:15" s="19" customFormat="1" ht="35" customHeight="1" x14ac:dyDescent="0.2">
      <c r="A135" s="142" t="s">
        <v>12</v>
      </c>
      <c r="B135" s="58" t="s">
        <v>206</v>
      </c>
      <c r="C135" s="58" t="s">
        <v>207</v>
      </c>
      <c r="D135" s="199" t="s">
        <v>208</v>
      </c>
      <c r="E135" s="199"/>
      <c r="F135" s="58" t="s">
        <v>801</v>
      </c>
      <c r="G135" s="58" t="s">
        <v>16</v>
      </c>
      <c r="H135" s="58" t="s">
        <v>17</v>
      </c>
      <c r="I135" s="58" t="s">
        <v>22</v>
      </c>
      <c r="J135" s="59" t="s">
        <v>210</v>
      </c>
      <c r="K135" s="58" t="s">
        <v>20</v>
      </c>
      <c r="L135" s="58" t="s">
        <v>67</v>
      </c>
      <c r="M135" s="60">
        <v>80</v>
      </c>
      <c r="N135" s="61">
        <v>14607.42</v>
      </c>
      <c r="O135" s="202"/>
    </row>
    <row r="136" spans="1:15" s="19" customFormat="1" ht="35" customHeight="1" x14ac:dyDescent="0.2">
      <c r="A136" s="137" t="s">
        <v>12</v>
      </c>
      <c r="B136" s="138" t="s">
        <v>206</v>
      </c>
      <c r="C136" s="138" t="s">
        <v>207</v>
      </c>
      <c r="D136" s="200" t="s">
        <v>208</v>
      </c>
      <c r="E136" s="200"/>
      <c r="F136" s="138" t="s">
        <v>801</v>
      </c>
      <c r="G136" s="138" t="s">
        <v>16</v>
      </c>
      <c r="H136" s="138" t="s">
        <v>17</v>
      </c>
      <c r="I136" s="138" t="s">
        <v>22</v>
      </c>
      <c r="J136" s="139" t="s">
        <v>211</v>
      </c>
      <c r="K136" s="138" t="s">
        <v>24</v>
      </c>
      <c r="L136" s="138" t="s">
        <v>86</v>
      </c>
      <c r="M136" s="140">
        <v>85</v>
      </c>
      <c r="N136" s="141">
        <v>23143</v>
      </c>
      <c r="O136" s="203"/>
    </row>
    <row r="137" spans="1:15" s="19" customFormat="1" ht="35" customHeight="1" x14ac:dyDescent="0.2">
      <c r="A137" s="132" t="s">
        <v>12</v>
      </c>
      <c r="B137" s="133" t="s">
        <v>26</v>
      </c>
      <c r="C137" s="133" t="s">
        <v>27</v>
      </c>
      <c r="D137" s="198" t="s">
        <v>28</v>
      </c>
      <c r="E137" s="198" t="str">
        <f>VLOOKUP(B137,Description!$A$2:$B$88,2,FALSE)</f>
        <v>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v>
      </c>
      <c r="F137" s="133" t="s">
        <v>801</v>
      </c>
      <c r="G137" s="133" t="s">
        <v>16</v>
      </c>
      <c r="H137" s="133" t="s">
        <v>17</v>
      </c>
      <c r="I137" s="150" t="s">
        <v>18</v>
      </c>
      <c r="J137" s="134" t="s">
        <v>29</v>
      </c>
      <c r="K137" s="133" t="s">
        <v>30</v>
      </c>
      <c r="L137" s="133" t="s">
        <v>31</v>
      </c>
      <c r="M137" s="135">
        <v>85</v>
      </c>
      <c r="N137" s="136">
        <v>35100</v>
      </c>
      <c r="O137" s="201">
        <f>SUMIF($C$119:$C$154,C137,$N$119:$N$154)</f>
        <v>144325.6</v>
      </c>
    </row>
    <row r="138" spans="1:15" s="19" customFormat="1" ht="35" customHeight="1" x14ac:dyDescent="0.2">
      <c r="A138" s="142" t="s">
        <v>12</v>
      </c>
      <c r="B138" s="58" t="s">
        <v>26</v>
      </c>
      <c r="C138" s="58" t="s">
        <v>27</v>
      </c>
      <c r="D138" s="199"/>
      <c r="E138" s="199"/>
      <c r="F138" s="58" t="s">
        <v>801</v>
      </c>
      <c r="G138" s="58" t="s">
        <v>16</v>
      </c>
      <c r="H138" s="58" t="s">
        <v>17</v>
      </c>
      <c r="I138" s="58" t="s">
        <v>22</v>
      </c>
      <c r="J138" s="59" t="s">
        <v>32</v>
      </c>
      <c r="K138" s="58" t="s">
        <v>20</v>
      </c>
      <c r="L138" s="58" t="s">
        <v>21</v>
      </c>
      <c r="M138" s="60">
        <v>80</v>
      </c>
      <c r="N138" s="61">
        <v>90030.3</v>
      </c>
      <c r="O138" s="202"/>
    </row>
    <row r="139" spans="1:15" s="19" customFormat="1" ht="35" customHeight="1" x14ac:dyDescent="0.2">
      <c r="A139" s="142" t="s">
        <v>12</v>
      </c>
      <c r="B139" s="58" t="s">
        <v>26</v>
      </c>
      <c r="C139" s="58" t="s">
        <v>27</v>
      </c>
      <c r="D139" s="199"/>
      <c r="E139" s="199"/>
      <c r="F139" s="58" t="s">
        <v>801</v>
      </c>
      <c r="G139" s="58" t="s">
        <v>16</v>
      </c>
      <c r="H139" s="58" t="s">
        <v>17</v>
      </c>
      <c r="I139" s="58" t="s">
        <v>22</v>
      </c>
      <c r="J139" s="59" t="s">
        <v>33</v>
      </c>
      <c r="K139" s="58" t="s">
        <v>24</v>
      </c>
      <c r="L139" s="58" t="s">
        <v>25</v>
      </c>
      <c r="M139" s="60">
        <v>85</v>
      </c>
      <c r="N139" s="61">
        <v>0</v>
      </c>
      <c r="O139" s="202"/>
    </row>
    <row r="140" spans="1:15" s="19" customFormat="1" ht="35" customHeight="1" x14ac:dyDescent="0.2">
      <c r="A140" s="137" t="s">
        <v>12</v>
      </c>
      <c r="B140" s="138" t="s">
        <v>26</v>
      </c>
      <c r="C140" s="138" t="s">
        <v>27</v>
      </c>
      <c r="D140" s="200"/>
      <c r="E140" s="200"/>
      <c r="F140" s="138" t="s">
        <v>801</v>
      </c>
      <c r="G140" s="138" t="s">
        <v>16</v>
      </c>
      <c r="H140" s="138" t="s">
        <v>17</v>
      </c>
      <c r="I140" s="138" t="s">
        <v>22</v>
      </c>
      <c r="J140" s="139" t="s">
        <v>34</v>
      </c>
      <c r="K140" s="138" t="s">
        <v>20</v>
      </c>
      <c r="L140" s="138" t="s">
        <v>35</v>
      </c>
      <c r="M140" s="140">
        <v>80</v>
      </c>
      <c r="N140" s="141">
        <v>19195.3</v>
      </c>
      <c r="O140" s="203"/>
    </row>
    <row r="141" spans="1:15" s="19" customFormat="1" ht="16" x14ac:dyDescent="0.2">
      <c r="A141" s="132" t="s">
        <v>12</v>
      </c>
      <c r="B141" s="133" t="s">
        <v>173</v>
      </c>
      <c r="C141" s="133" t="s">
        <v>174</v>
      </c>
      <c r="D141" s="198" t="s">
        <v>175</v>
      </c>
      <c r="E141" s="198" t="str">
        <f>VLOOKUP(B141,Description!$A$2:$B$88,2,FALSE)</f>
        <v>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v>
      </c>
      <c r="F141" s="133" t="s">
        <v>801</v>
      </c>
      <c r="G141" s="133" t="s">
        <v>16</v>
      </c>
      <c r="H141" s="133" t="s">
        <v>17</v>
      </c>
      <c r="I141" s="150" t="s">
        <v>18</v>
      </c>
      <c r="J141" s="134" t="s">
        <v>103</v>
      </c>
      <c r="K141" s="133" t="s">
        <v>24</v>
      </c>
      <c r="L141" s="133" t="s">
        <v>25</v>
      </c>
      <c r="M141" s="135">
        <v>85</v>
      </c>
      <c r="N141" s="136">
        <v>42472</v>
      </c>
      <c r="O141" s="201">
        <f>SUMIF($C$119:$C$154,C141,$N$119:$N$154)</f>
        <v>195635.93000000002</v>
      </c>
    </row>
    <row r="142" spans="1:15" s="19" customFormat="1" ht="16" x14ac:dyDescent="0.2">
      <c r="A142" s="142" t="s">
        <v>12</v>
      </c>
      <c r="B142" s="58" t="s">
        <v>173</v>
      </c>
      <c r="C142" s="58" t="s">
        <v>174</v>
      </c>
      <c r="D142" s="199" t="s">
        <v>175</v>
      </c>
      <c r="E142" s="199"/>
      <c r="F142" s="58" t="s">
        <v>801</v>
      </c>
      <c r="G142" s="58" t="s">
        <v>16</v>
      </c>
      <c r="H142" s="58" t="s">
        <v>17</v>
      </c>
      <c r="I142" s="58" t="s">
        <v>22</v>
      </c>
      <c r="J142" s="59" t="s">
        <v>176</v>
      </c>
      <c r="K142" s="58" t="s">
        <v>20</v>
      </c>
      <c r="L142" s="58" t="s">
        <v>67</v>
      </c>
      <c r="M142" s="60">
        <v>80</v>
      </c>
      <c r="N142" s="61">
        <v>42641.41</v>
      </c>
      <c r="O142" s="202"/>
    </row>
    <row r="143" spans="1:15" s="19" customFormat="1" ht="16" x14ac:dyDescent="0.2">
      <c r="A143" s="142" t="s">
        <v>12</v>
      </c>
      <c r="B143" s="58" t="s">
        <v>173</v>
      </c>
      <c r="C143" s="58" t="s">
        <v>174</v>
      </c>
      <c r="D143" s="199" t="s">
        <v>175</v>
      </c>
      <c r="E143" s="199"/>
      <c r="F143" s="58" t="s">
        <v>801</v>
      </c>
      <c r="G143" s="58" t="s">
        <v>16</v>
      </c>
      <c r="H143" s="58" t="s">
        <v>17</v>
      </c>
      <c r="I143" s="58" t="s">
        <v>22</v>
      </c>
      <c r="J143" s="59" t="s">
        <v>177</v>
      </c>
      <c r="K143" s="58" t="s">
        <v>20</v>
      </c>
      <c r="L143" s="58" t="s">
        <v>21</v>
      </c>
      <c r="M143" s="60">
        <v>80</v>
      </c>
      <c r="N143" s="61">
        <v>38390.76</v>
      </c>
      <c r="O143" s="202"/>
    </row>
    <row r="144" spans="1:15" s="19" customFormat="1" ht="16" x14ac:dyDescent="0.2">
      <c r="A144" s="142" t="s">
        <v>12</v>
      </c>
      <c r="B144" s="58" t="s">
        <v>173</v>
      </c>
      <c r="C144" s="58" t="s">
        <v>174</v>
      </c>
      <c r="D144" s="199" t="s">
        <v>175</v>
      </c>
      <c r="E144" s="199"/>
      <c r="F144" s="58" t="s">
        <v>801</v>
      </c>
      <c r="G144" s="58" t="s">
        <v>16</v>
      </c>
      <c r="H144" s="58" t="s">
        <v>17</v>
      </c>
      <c r="I144" s="58" t="s">
        <v>22</v>
      </c>
      <c r="J144" s="59" t="s">
        <v>178</v>
      </c>
      <c r="K144" s="58" t="s">
        <v>30</v>
      </c>
      <c r="L144" s="58" t="s">
        <v>31</v>
      </c>
      <c r="M144" s="60">
        <v>85</v>
      </c>
      <c r="N144" s="61">
        <v>33741</v>
      </c>
      <c r="O144" s="202"/>
    </row>
    <row r="145" spans="1:15" s="19" customFormat="1" ht="16" x14ac:dyDescent="0.2">
      <c r="A145" s="137" t="s">
        <v>12</v>
      </c>
      <c r="B145" s="138" t="s">
        <v>173</v>
      </c>
      <c r="C145" s="138" t="s">
        <v>174</v>
      </c>
      <c r="D145" s="200" t="s">
        <v>175</v>
      </c>
      <c r="E145" s="200"/>
      <c r="F145" s="138" t="s">
        <v>801</v>
      </c>
      <c r="G145" s="138" t="s">
        <v>16</v>
      </c>
      <c r="H145" s="138" t="s">
        <v>17</v>
      </c>
      <c r="I145" s="138" t="s">
        <v>22</v>
      </c>
      <c r="J145" s="139" t="s">
        <v>179</v>
      </c>
      <c r="K145" s="138" t="s">
        <v>20</v>
      </c>
      <c r="L145" s="138" t="s">
        <v>35</v>
      </c>
      <c r="M145" s="140">
        <v>80</v>
      </c>
      <c r="N145" s="141">
        <v>38390.76</v>
      </c>
      <c r="O145" s="203"/>
    </row>
    <row r="146" spans="1:15" s="19" customFormat="1" ht="34.5" customHeight="1" x14ac:dyDescent="0.2">
      <c r="A146" s="132" t="s">
        <v>12</v>
      </c>
      <c r="B146" s="133" t="s">
        <v>180</v>
      </c>
      <c r="C146" s="133" t="s">
        <v>181</v>
      </c>
      <c r="D146" s="198" t="s">
        <v>182</v>
      </c>
      <c r="E146" s="198" t="str">
        <f>VLOOKUP(B146,Description!$A$2:$B$88,2,FALSE)</f>
        <v>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v>
      </c>
      <c r="F146" s="133" t="s">
        <v>801</v>
      </c>
      <c r="G146" s="133" t="s">
        <v>16</v>
      </c>
      <c r="H146" s="133" t="s">
        <v>17</v>
      </c>
      <c r="I146" s="150" t="s">
        <v>18</v>
      </c>
      <c r="J146" s="134" t="s">
        <v>183</v>
      </c>
      <c r="K146" s="133" t="s">
        <v>20</v>
      </c>
      <c r="L146" s="133" t="s">
        <v>67</v>
      </c>
      <c r="M146" s="135">
        <v>80</v>
      </c>
      <c r="N146" s="136">
        <v>59519.34</v>
      </c>
      <c r="O146" s="201">
        <f>SUMIF($C$119:$C$154,C146,$N$119:$N$154)</f>
        <v>162986.74</v>
      </c>
    </row>
    <row r="147" spans="1:15" s="19" customFormat="1" ht="25" customHeight="1" x14ac:dyDescent="0.2">
      <c r="A147" s="142" t="s">
        <v>12</v>
      </c>
      <c r="B147" s="58" t="s">
        <v>180</v>
      </c>
      <c r="C147" s="58" t="s">
        <v>181</v>
      </c>
      <c r="D147" s="199" t="s">
        <v>182</v>
      </c>
      <c r="E147" s="199"/>
      <c r="F147" s="58" t="s">
        <v>801</v>
      </c>
      <c r="G147" s="58" t="s">
        <v>16</v>
      </c>
      <c r="H147" s="58" t="s">
        <v>17</v>
      </c>
      <c r="I147" s="58" t="s">
        <v>22</v>
      </c>
      <c r="J147" s="59" t="s">
        <v>184</v>
      </c>
      <c r="K147" s="58" t="s">
        <v>24</v>
      </c>
      <c r="L147" s="58" t="s">
        <v>25</v>
      </c>
      <c r="M147" s="60">
        <v>85</v>
      </c>
      <c r="N147" s="61">
        <v>23143</v>
      </c>
      <c r="O147" s="202"/>
    </row>
    <row r="148" spans="1:15" s="19" customFormat="1" ht="27.75" customHeight="1" x14ac:dyDescent="0.2">
      <c r="A148" s="142" t="s">
        <v>12</v>
      </c>
      <c r="B148" s="58" t="s">
        <v>180</v>
      </c>
      <c r="C148" s="58" t="s">
        <v>181</v>
      </c>
      <c r="D148" s="199" t="s">
        <v>182</v>
      </c>
      <c r="E148" s="199"/>
      <c r="F148" s="58" t="s">
        <v>801</v>
      </c>
      <c r="G148" s="58" t="s">
        <v>16</v>
      </c>
      <c r="H148" s="58" t="s">
        <v>17</v>
      </c>
      <c r="I148" s="58" t="s">
        <v>22</v>
      </c>
      <c r="J148" s="59" t="s">
        <v>185</v>
      </c>
      <c r="K148" s="58" t="s">
        <v>24</v>
      </c>
      <c r="L148" s="58" t="s">
        <v>113</v>
      </c>
      <c r="M148" s="60">
        <v>85</v>
      </c>
      <c r="N148" s="61">
        <v>10824</v>
      </c>
      <c r="O148" s="202"/>
    </row>
    <row r="149" spans="1:15" s="19" customFormat="1" ht="25" customHeight="1" x14ac:dyDescent="0.2">
      <c r="A149" s="142" t="s">
        <v>12</v>
      </c>
      <c r="B149" s="58" t="s">
        <v>180</v>
      </c>
      <c r="C149" s="58" t="s">
        <v>181</v>
      </c>
      <c r="D149" s="199" t="s">
        <v>182</v>
      </c>
      <c r="E149" s="199"/>
      <c r="F149" s="58" t="s">
        <v>801</v>
      </c>
      <c r="G149" s="58" t="s">
        <v>16</v>
      </c>
      <c r="H149" s="58" t="s">
        <v>17</v>
      </c>
      <c r="I149" s="58" t="s">
        <v>22</v>
      </c>
      <c r="J149" s="59" t="s">
        <v>88</v>
      </c>
      <c r="K149" s="58" t="s">
        <v>20</v>
      </c>
      <c r="L149" s="58" t="s">
        <v>35</v>
      </c>
      <c r="M149" s="60">
        <v>80</v>
      </c>
      <c r="N149" s="61">
        <v>33802.800000000003</v>
      </c>
      <c r="O149" s="202"/>
    </row>
    <row r="150" spans="1:15" s="19" customFormat="1" ht="54.75" customHeight="1" x14ac:dyDescent="0.2">
      <c r="A150" s="137" t="s">
        <v>12</v>
      </c>
      <c r="B150" s="138" t="s">
        <v>180</v>
      </c>
      <c r="C150" s="138" t="s">
        <v>181</v>
      </c>
      <c r="D150" s="200" t="s">
        <v>182</v>
      </c>
      <c r="E150" s="200"/>
      <c r="F150" s="138" t="s">
        <v>801</v>
      </c>
      <c r="G150" s="138" t="s">
        <v>16</v>
      </c>
      <c r="H150" s="138" t="s">
        <v>17</v>
      </c>
      <c r="I150" s="138" t="s">
        <v>22</v>
      </c>
      <c r="J150" s="139" t="s">
        <v>186</v>
      </c>
      <c r="K150" s="138" t="s">
        <v>30</v>
      </c>
      <c r="L150" s="138" t="s">
        <v>31</v>
      </c>
      <c r="M150" s="140">
        <v>85</v>
      </c>
      <c r="N150" s="141">
        <v>35697.599999999999</v>
      </c>
      <c r="O150" s="203"/>
    </row>
    <row r="151" spans="1:15" s="19" customFormat="1" ht="16" x14ac:dyDescent="0.2">
      <c r="A151" s="132" t="s">
        <v>12</v>
      </c>
      <c r="B151" s="133" t="s">
        <v>62</v>
      </c>
      <c r="C151" s="133" t="s">
        <v>63</v>
      </c>
      <c r="D151" s="198" t="s">
        <v>64</v>
      </c>
      <c r="E151" s="198" t="str">
        <f>VLOOKUP(B151,Description!$A$2:$B$88,2,FALSE)</f>
        <v>UniValens aims to set up harmonized CB procedures for validation &amp; accreditation of jointly developed CB Higher Education Programs in performing arts .</v>
      </c>
      <c r="F151" s="133" t="s">
        <v>801</v>
      </c>
      <c r="G151" s="133" t="s">
        <v>16</v>
      </c>
      <c r="H151" s="133" t="s">
        <v>17</v>
      </c>
      <c r="I151" s="150" t="s">
        <v>18</v>
      </c>
      <c r="J151" s="134" t="s">
        <v>65</v>
      </c>
      <c r="K151" s="133" t="s">
        <v>24</v>
      </c>
      <c r="L151" s="133" t="s">
        <v>25</v>
      </c>
      <c r="M151" s="135">
        <v>85</v>
      </c>
      <c r="N151" s="136">
        <v>45838</v>
      </c>
      <c r="O151" s="201">
        <f>SUMIF($C$119:$C$154,C151,$N$119:$N$154)</f>
        <v>196998.14</v>
      </c>
    </row>
    <row r="152" spans="1:15" s="19" customFormat="1" ht="48" x14ac:dyDescent="0.2">
      <c r="A152" s="142" t="s">
        <v>12</v>
      </c>
      <c r="B152" s="58" t="s">
        <v>62</v>
      </c>
      <c r="C152" s="58" t="s">
        <v>63</v>
      </c>
      <c r="D152" s="199" t="s">
        <v>64</v>
      </c>
      <c r="E152" s="199"/>
      <c r="F152" s="58" t="s">
        <v>801</v>
      </c>
      <c r="G152" s="58" t="s">
        <v>16</v>
      </c>
      <c r="H152" s="58" t="s">
        <v>17</v>
      </c>
      <c r="I152" s="58" t="s">
        <v>22</v>
      </c>
      <c r="J152" s="59" t="s">
        <v>66</v>
      </c>
      <c r="K152" s="58" t="s">
        <v>20</v>
      </c>
      <c r="L152" s="58" t="s">
        <v>67</v>
      </c>
      <c r="M152" s="60">
        <v>80</v>
      </c>
      <c r="N152" s="61">
        <v>57586.14</v>
      </c>
      <c r="O152" s="202"/>
    </row>
    <row r="153" spans="1:15" s="19" customFormat="1" ht="32" x14ac:dyDescent="0.2">
      <c r="A153" s="142" t="s">
        <v>12</v>
      </c>
      <c r="B153" s="58" t="s">
        <v>62</v>
      </c>
      <c r="C153" s="58" t="s">
        <v>63</v>
      </c>
      <c r="D153" s="199" t="s">
        <v>64</v>
      </c>
      <c r="E153" s="199"/>
      <c r="F153" s="58" t="s">
        <v>801</v>
      </c>
      <c r="G153" s="58" t="s">
        <v>16</v>
      </c>
      <c r="H153" s="58" t="s">
        <v>17</v>
      </c>
      <c r="I153" s="58" t="s">
        <v>22</v>
      </c>
      <c r="J153" s="59" t="s">
        <v>68</v>
      </c>
      <c r="K153" s="58" t="s">
        <v>30</v>
      </c>
      <c r="L153" s="58" t="s">
        <v>31</v>
      </c>
      <c r="M153" s="60">
        <v>85</v>
      </c>
      <c r="N153" s="61">
        <v>36059</v>
      </c>
      <c r="O153" s="202"/>
    </row>
    <row r="154" spans="1:15" s="19" customFormat="1" ht="16" x14ac:dyDescent="0.2">
      <c r="A154" s="137" t="s">
        <v>12</v>
      </c>
      <c r="B154" s="138" t="s">
        <v>62</v>
      </c>
      <c r="C154" s="138" t="s">
        <v>63</v>
      </c>
      <c r="D154" s="200" t="s">
        <v>64</v>
      </c>
      <c r="E154" s="200"/>
      <c r="F154" s="138" t="s">
        <v>801</v>
      </c>
      <c r="G154" s="138" t="s">
        <v>16</v>
      </c>
      <c r="H154" s="138" t="s">
        <v>17</v>
      </c>
      <c r="I154" s="138" t="s">
        <v>22</v>
      </c>
      <c r="J154" s="139" t="s">
        <v>69</v>
      </c>
      <c r="K154" s="138" t="s">
        <v>20</v>
      </c>
      <c r="L154" s="138" t="s">
        <v>67</v>
      </c>
      <c r="M154" s="140">
        <v>80</v>
      </c>
      <c r="N154" s="141">
        <v>57515</v>
      </c>
      <c r="O154" s="203"/>
    </row>
    <row r="155" spans="1:15" x14ac:dyDescent="0.2">
      <c r="N155" s="22">
        <f>SUM(N3:N154)</f>
        <v>6460246.5199999977</v>
      </c>
      <c r="O155" s="22">
        <f>SUM(O3:O154)</f>
        <v>6460246.5199999958</v>
      </c>
    </row>
    <row r="157" spans="1:15" s="19" customFormat="1" x14ac:dyDescent="0.2">
      <c r="A157" s="18" t="s">
        <v>794</v>
      </c>
      <c r="B157" s="18">
        <f>COUNTIF($I$3:$I$154,"*Lead*")</f>
        <v>39</v>
      </c>
      <c r="C157" s="16">
        <f>B157/$B$157</f>
        <v>1</v>
      </c>
    </row>
    <row r="158" spans="1:15" s="19" customFormat="1" x14ac:dyDescent="0.2">
      <c r="A158" s="18" t="s">
        <v>795</v>
      </c>
      <c r="B158" s="18">
        <f>COUNTIFS($I$3:$I$154,"*Lead*",$F$3:$F$154,"*PA 1*")</f>
        <v>7</v>
      </c>
      <c r="C158" s="16">
        <f>B158/$B$157</f>
        <v>0.17948717948717949</v>
      </c>
    </row>
    <row r="159" spans="1:15" s="19" customFormat="1" x14ac:dyDescent="0.2">
      <c r="A159" s="18" t="s">
        <v>796</v>
      </c>
      <c r="B159" s="18">
        <f>COUNTIFS($I$3:$I$154,"*Lead*",$F$3:$F$154,"*PA 2*")</f>
        <v>9</v>
      </c>
      <c r="C159" s="16">
        <f t="shared" ref="C159:C162" si="0">B159/$B$157</f>
        <v>0.23076923076923078</v>
      </c>
    </row>
    <row r="160" spans="1:15" s="19" customFormat="1" x14ac:dyDescent="0.2">
      <c r="A160" s="18" t="s">
        <v>797</v>
      </c>
      <c r="B160" s="18">
        <f>COUNTIFS($I$3:$I$154,"*Lead*",$F$3:$F$154,"*PA 3*")</f>
        <v>6</v>
      </c>
      <c r="C160" s="16">
        <f t="shared" si="0"/>
        <v>0.15384615384615385</v>
      </c>
    </row>
    <row r="161" spans="1:3" s="19" customFormat="1" x14ac:dyDescent="0.2">
      <c r="A161" s="18" t="s">
        <v>798</v>
      </c>
      <c r="B161" s="18">
        <f>COUNTIFS($I$3:$I$154,"*Lead*",$F$3:$F$154,"*PA 4*")</f>
        <v>8</v>
      </c>
      <c r="C161" s="16">
        <f t="shared" si="0"/>
        <v>0.20512820512820512</v>
      </c>
    </row>
    <row r="162" spans="1:3" s="19" customFormat="1" x14ac:dyDescent="0.2">
      <c r="A162" s="18" t="s">
        <v>799</v>
      </c>
      <c r="B162" s="18">
        <f>COUNTIFS($I$3:$I$154,"*Lead*",$F$3:$F$154,"*PA 5*")</f>
        <v>9</v>
      </c>
      <c r="C162" s="16">
        <f t="shared" si="0"/>
        <v>0.23076923076923078</v>
      </c>
    </row>
    <row r="163" spans="1:3" s="19" customFormat="1" x14ac:dyDescent="0.2"/>
    <row r="164" spans="1:3" s="19" customFormat="1" x14ac:dyDescent="0.2">
      <c r="A164" s="34" t="s">
        <v>806</v>
      </c>
      <c r="B164" s="20">
        <f>SUM($N$3:$N$154)</f>
        <v>6460246.5199999977</v>
      </c>
      <c r="C164" s="17">
        <f>B164/$B$164</f>
        <v>1</v>
      </c>
    </row>
    <row r="165" spans="1:3" s="19" customFormat="1" x14ac:dyDescent="0.2">
      <c r="A165" s="34" t="s">
        <v>807</v>
      </c>
      <c r="B165" s="20">
        <f>SUMIF($F$3:$F$154, "PA 1",$N$3:$N$154)</f>
        <v>1210613.0499999998</v>
      </c>
      <c r="C165" s="17">
        <f t="shared" ref="C165:C169" si="1">B165/$B$164</f>
        <v>0.18739424977856731</v>
      </c>
    </row>
    <row r="166" spans="1:3" s="19" customFormat="1" x14ac:dyDescent="0.2">
      <c r="A166" s="34" t="s">
        <v>808</v>
      </c>
      <c r="B166" s="20">
        <f>SUMIF($F$3:$F$154, "PA 2",$N$3:$N$154)</f>
        <v>1472220.5</v>
      </c>
      <c r="C166" s="17">
        <f t="shared" si="1"/>
        <v>0.22788921373854948</v>
      </c>
    </row>
    <row r="167" spans="1:3" s="19" customFormat="1" x14ac:dyDescent="0.2">
      <c r="A167" s="34" t="s">
        <v>809</v>
      </c>
      <c r="B167" s="20">
        <f>SUMIF($F$3:$F$154, "PA 3",$N$3:$N$154)</f>
        <v>1090394.6800000002</v>
      </c>
      <c r="C167" s="17">
        <f t="shared" si="1"/>
        <v>0.16878530511557019</v>
      </c>
    </row>
    <row r="168" spans="1:3" s="19" customFormat="1" x14ac:dyDescent="0.2">
      <c r="A168" s="34" t="s">
        <v>810</v>
      </c>
      <c r="B168" s="20">
        <f>SUMIF($F$3:$F$154, "PA 4",$N$3:$N$154)</f>
        <v>1325189.54</v>
      </c>
      <c r="C168" s="17">
        <f t="shared" si="1"/>
        <v>0.20512987173127264</v>
      </c>
    </row>
    <row r="169" spans="1:3" s="19" customFormat="1" x14ac:dyDescent="0.2">
      <c r="A169" s="34" t="s">
        <v>811</v>
      </c>
      <c r="B169" s="20">
        <f>SUMIF($F$3:$F$154, "PA 5",$N$3:$N$154)</f>
        <v>1361828.7500000002</v>
      </c>
      <c r="C169" s="17">
        <f t="shared" si="1"/>
        <v>0.21080135963604074</v>
      </c>
    </row>
    <row r="170" spans="1:3" s="19" customFormat="1" x14ac:dyDescent="0.2"/>
    <row r="171" spans="1:3" s="19" customFormat="1" ht="32" x14ac:dyDescent="0.2">
      <c r="A171" s="35" t="s">
        <v>812</v>
      </c>
      <c r="B171" s="36">
        <f>SUM($N$3:$N$154)</f>
        <v>6460246.5199999977</v>
      </c>
      <c r="C171" s="16">
        <f>B171/$B$171</f>
        <v>1</v>
      </c>
    </row>
    <row r="172" spans="1:3" s="19" customFormat="1" x14ac:dyDescent="0.2">
      <c r="A172" s="18" t="s">
        <v>20</v>
      </c>
      <c r="B172" s="36">
        <f>SUMIF($K$3:$K$154,A172,$N$3:$N$154)</f>
        <v>3737734.9199999985</v>
      </c>
      <c r="C172" s="16">
        <f t="shared" ref="C172:C174" si="2">B172/$B$171</f>
        <v>0.57857465785996043</v>
      </c>
    </row>
    <row r="173" spans="1:3" s="19" customFormat="1" x14ac:dyDescent="0.2">
      <c r="A173" s="18" t="s">
        <v>24</v>
      </c>
      <c r="B173" s="36">
        <f>SUMIF($K$3:$K$154,A173,$N$3:$N$154)</f>
        <v>1507066</v>
      </c>
      <c r="C173" s="16">
        <f t="shared" si="2"/>
        <v>0.23328304815216255</v>
      </c>
    </row>
    <row r="174" spans="1:3" s="19" customFormat="1" x14ac:dyDescent="0.2">
      <c r="A174" s="18" t="s">
        <v>30</v>
      </c>
      <c r="B174" s="36">
        <f>SUMIF($K$3:$K$154,A174,$N$3:$N$154)</f>
        <v>1215445.6000000001</v>
      </c>
      <c r="C174" s="16">
        <f t="shared" si="2"/>
        <v>0.18814229398787718</v>
      </c>
    </row>
    <row r="175" spans="1:3" s="19" customFormat="1" x14ac:dyDescent="0.2"/>
    <row r="176" spans="1:3" s="19" customFormat="1" x14ac:dyDescent="0.2"/>
    <row r="177" s="19" customFormat="1" x14ac:dyDescent="0.2"/>
    <row r="178" s="19" customFormat="1" x14ac:dyDescent="0.2"/>
    <row r="179" s="19" customFormat="1" x14ac:dyDescent="0.2"/>
  </sheetData>
  <autoFilter ref="A2:O150" xr:uid="{00000000-0009-0000-0000-000004000000}"/>
  <mergeCells count="117">
    <mergeCell ref="D151:D154"/>
    <mergeCell ref="E151:E154"/>
    <mergeCell ref="O151:O154"/>
    <mergeCell ref="D119:D120"/>
    <mergeCell ref="E119:E120"/>
    <mergeCell ref="O119:O120"/>
    <mergeCell ref="D137:D140"/>
    <mergeCell ref="E137:E140"/>
    <mergeCell ref="O137:O140"/>
    <mergeCell ref="D141:D145"/>
    <mergeCell ref="E141:E145"/>
    <mergeCell ref="O141:O145"/>
    <mergeCell ref="D146:D150"/>
    <mergeCell ref="E146:E150"/>
    <mergeCell ref="O146:O150"/>
    <mergeCell ref="D128:D132"/>
    <mergeCell ref="E128:E132"/>
    <mergeCell ref="O128:O132"/>
    <mergeCell ref="D121:D124"/>
    <mergeCell ref="E121:E124"/>
    <mergeCell ref="O121:O124"/>
    <mergeCell ref="D133:D136"/>
    <mergeCell ref="E133:E136"/>
    <mergeCell ref="O133:O136"/>
    <mergeCell ref="D27:D30"/>
    <mergeCell ref="E27:E30"/>
    <mergeCell ref="O27:O30"/>
    <mergeCell ref="D96:D99"/>
    <mergeCell ref="E96:E99"/>
    <mergeCell ref="O96:O99"/>
    <mergeCell ref="D78:D81"/>
    <mergeCell ref="E78:E81"/>
    <mergeCell ref="O78:O81"/>
    <mergeCell ref="D31:D34"/>
    <mergeCell ref="E31:E34"/>
    <mergeCell ref="O31:O34"/>
    <mergeCell ref="D55:D58"/>
    <mergeCell ref="E55:E58"/>
    <mergeCell ref="O55:O58"/>
    <mergeCell ref="D74:D77"/>
    <mergeCell ref="E74:E77"/>
    <mergeCell ref="O74:O77"/>
    <mergeCell ref="D91:D95"/>
    <mergeCell ref="E91:E95"/>
    <mergeCell ref="O91:O95"/>
    <mergeCell ref="D67:D70"/>
    <mergeCell ref="E67:E70"/>
    <mergeCell ref="O67:O70"/>
    <mergeCell ref="D3:D6"/>
    <mergeCell ref="E3:E6"/>
    <mergeCell ref="O3:O6"/>
    <mergeCell ref="D35:D37"/>
    <mergeCell ref="E35:E37"/>
    <mergeCell ref="O35:O37"/>
    <mergeCell ref="D112:D114"/>
    <mergeCell ref="E112:E114"/>
    <mergeCell ref="O112:O114"/>
    <mergeCell ref="D105:D108"/>
    <mergeCell ref="E105:E108"/>
    <mergeCell ref="O105:O108"/>
    <mergeCell ref="D85:D86"/>
    <mergeCell ref="E85:E86"/>
    <mergeCell ref="O85:O86"/>
    <mergeCell ref="D59:D62"/>
    <mergeCell ref="E59:E62"/>
    <mergeCell ref="O59:O62"/>
    <mergeCell ref="D50:D54"/>
    <mergeCell ref="E50:E54"/>
    <mergeCell ref="O50:O54"/>
    <mergeCell ref="D87:D90"/>
    <mergeCell ref="E87:E90"/>
    <mergeCell ref="O87:O90"/>
    <mergeCell ref="D125:D127"/>
    <mergeCell ref="E125:E127"/>
    <mergeCell ref="O125:O127"/>
    <mergeCell ref="D42:D44"/>
    <mergeCell ref="E42:E44"/>
    <mergeCell ref="O42:O44"/>
    <mergeCell ref="D71:D73"/>
    <mergeCell ref="E71:E73"/>
    <mergeCell ref="O71:O73"/>
    <mergeCell ref="D115:D118"/>
    <mergeCell ref="E115:E118"/>
    <mergeCell ref="O115:O118"/>
    <mergeCell ref="D109:D111"/>
    <mergeCell ref="E109:E111"/>
    <mergeCell ref="O109:O111"/>
    <mergeCell ref="D100:D104"/>
    <mergeCell ref="E100:E104"/>
    <mergeCell ref="O100:O104"/>
    <mergeCell ref="D45:D49"/>
    <mergeCell ref="E45:E49"/>
    <mergeCell ref="O45:O49"/>
    <mergeCell ref="D7:D10"/>
    <mergeCell ref="E7:E10"/>
    <mergeCell ref="O7:O10"/>
    <mergeCell ref="D82:D84"/>
    <mergeCell ref="E82:E84"/>
    <mergeCell ref="O82:O84"/>
    <mergeCell ref="D63:D66"/>
    <mergeCell ref="E63:E66"/>
    <mergeCell ref="O63:O66"/>
    <mergeCell ref="D38:D41"/>
    <mergeCell ref="E38:E41"/>
    <mergeCell ref="O38:O41"/>
    <mergeCell ref="D20:D22"/>
    <mergeCell ref="E20:E22"/>
    <mergeCell ref="O20:O22"/>
    <mergeCell ref="D15:D19"/>
    <mergeCell ref="E15:E19"/>
    <mergeCell ref="O15:O19"/>
    <mergeCell ref="D11:D14"/>
    <mergeCell ref="E11:E14"/>
    <mergeCell ref="O11:O14"/>
    <mergeCell ref="D23:D26"/>
    <mergeCell ref="E23:E26"/>
    <mergeCell ref="O23:O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O52"/>
  <sheetViews>
    <sheetView workbookViewId="0">
      <pane ySplit="2" topLeftCell="A3" activePane="bottomLeft" state="frozen"/>
      <selection pane="bottomLeft" activeCell="K25" sqref="K25"/>
    </sheetView>
  </sheetViews>
  <sheetFormatPr baseColWidth="10" defaultColWidth="8.83203125" defaultRowHeight="15" x14ac:dyDescent="0.2"/>
  <cols>
    <col min="1" max="1" width="5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118.5" customHeight="1" x14ac:dyDescent="0.2">
      <c r="A3" s="42" t="s">
        <v>327</v>
      </c>
      <c r="B3" s="42" t="s">
        <v>352</v>
      </c>
      <c r="C3" s="42" t="s">
        <v>353</v>
      </c>
      <c r="D3" s="225" t="s">
        <v>354</v>
      </c>
      <c r="E3" s="227" t="str">
        <f>VLOOKUP(B3,Description!$A$2:$B$88,2,FALSE)</f>
        <v>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v>
      </c>
      <c r="F3" s="42" t="s">
        <v>804</v>
      </c>
      <c r="G3" s="42" t="s">
        <v>38</v>
      </c>
      <c r="H3" s="42" t="s">
        <v>39</v>
      </c>
      <c r="I3" s="42" t="s">
        <v>18</v>
      </c>
      <c r="J3" s="43" t="s">
        <v>355</v>
      </c>
      <c r="K3" s="42" t="s">
        <v>30</v>
      </c>
      <c r="L3" s="42" t="s">
        <v>31</v>
      </c>
      <c r="M3" s="44">
        <v>85</v>
      </c>
      <c r="N3" s="45">
        <v>1456666.51</v>
      </c>
      <c r="O3" s="230">
        <f>SUMIF($C$3:$C$32,C3,$N$3:$N$32)</f>
        <v>4799931.59</v>
      </c>
    </row>
    <row r="4" spans="1:15" s="19" customFormat="1" ht="87" customHeight="1" x14ac:dyDescent="0.2">
      <c r="A4" s="42" t="s">
        <v>327</v>
      </c>
      <c r="B4" s="42" t="s">
        <v>352</v>
      </c>
      <c r="C4" s="42" t="s">
        <v>353</v>
      </c>
      <c r="D4" s="173"/>
      <c r="E4" s="228"/>
      <c r="F4" s="42" t="s">
        <v>804</v>
      </c>
      <c r="G4" s="42" t="s">
        <v>38</v>
      </c>
      <c r="H4" s="42" t="s">
        <v>39</v>
      </c>
      <c r="I4" s="42" t="s">
        <v>22</v>
      </c>
      <c r="J4" s="43" t="s">
        <v>356</v>
      </c>
      <c r="K4" s="42" t="s">
        <v>20</v>
      </c>
      <c r="L4" s="42" t="s">
        <v>67</v>
      </c>
      <c r="M4" s="44">
        <v>80</v>
      </c>
      <c r="N4" s="45">
        <v>1119066.8600000001</v>
      </c>
      <c r="O4" s="230"/>
    </row>
    <row r="5" spans="1:15" s="19" customFormat="1" ht="147.75" customHeight="1" x14ac:dyDescent="0.2">
      <c r="A5" s="42" t="s">
        <v>327</v>
      </c>
      <c r="B5" s="42" t="s">
        <v>352</v>
      </c>
      <c r="C5" s="42" t="s">
        <v>353</v>
      </c>
      <c r="D5" s="173"/>
      <c r="E5" s="228"/>
      <c r="F5" s="42" t="s">
        <v>804</v>
      </c>
      <c r="G5" s="42" t="s">
        <v>38</v>
      </c>
      <c r="H5" s="42" t="s">
        <v>39</v>
      </c>
      <c r="I5" s="42" t="s">
        <v>22</v>
      </c>
      <c r="J5" s="43" t="s">
        <v>358</v>
      </c>
      <c r="K5" s="42" t="s">
        <v>20</v>
      </c>
      <c r="L5" s="42" t="s">
        <v>35</v>
      </c>
      <c r="M5" s="44">
        <v>80</v>
      </c>
      <c r="N5" s="45">
        <v>803311.02</v>
      </c>
      <c r="O5" s="230"/>
    </row>
    <row r="6" spans="1:15" s="19" customFormat="1" ht="125.25" customHeight="1" x14ac:dyDescent="0.2">
      <c r="A6" s="42" t="s">
        <v>327</v>
      </c>
      <c r="B6" s="42" t="s">
        <v>352</v>
      </c>
      <c r="C6" s="42" t="s">
        <v>353</v>
      </c>
      <c r="D6" s="173"/>
      <c r="E6" s="228"/>
      <c r="F6" s="42" t="s">
        <v>804</v>
      </c>
      <c r="G6" s="42" t="s">
        <v>38</v>
      </c>
      <c r="H6" s="42" t="s">
        <v>39</v>
      </c>
      <c r="I6" s="42" t="s">
        <v>22</v>
      </c>
      <c r="J6" s="43" t="s">
        <v>359</v>
      </c>
      <c r="K6" s="42" t="s">
        <v>30</v>
      </c>
      <c r="L6" s="42" t="s">
        <v>31</v>
      </c>
      <c r="M6" s="44">
        <v>85</v>
      </c>
      <c r="N6" s="45">
        <v>246483.3</v>
      </c>
      <c r="O6" s="230"/>
    </row>
    <row r="7" spans="1:15" s="19" customFormat="1" ht="267.75" customHeight="1" x14ac:dyDescent="0.2">
      <c r="A7" s="42" t="s">
        <v>327</v>
      </c>
      <c r="B7" s="42" t="s">
        <v>352</v>
      </c>
      <c r="C7" s="42" t="s">
        <v>353</v>
      </c>
      <c r="D7" s="226"/>
      <c r="E7" s="229"/>
      <c r="F7" s="42" t="s">
        <v>804</v>
      </c>
      <c r="G7" s="42" t="s">
        <v>38</v>
      </c>
      <c r="H7" s="42" t="s">
        <v>39</v>
      </c>
      <c r="I7" s="42" t="s">
        <v>22</v>
      </c>
      <c r="J7" s="43" t="s">
        <v>357</v>
      </c>
      <c r="K7" s="42" t="s">
        <v>24</v>
      </c>
      <c r="L7" s="42" t="s">
        <v>25</v>
      </c>
      <c r="M7" s="44">
        <v>85</v>
      </c>
      <c r="N7" s="45">
        <v>1174403.8999999999</v>
      </c>
      <c r="O7" s="230"/>
    </row>
    <row r="8" spans="1:15" s="19" customFormat="1" x14ac:dyDescent="0.2">
      <c r="A8" s="46" t="s">
        <v>327</v>
      </c>
      <c r="B8" s="46" t="s">
        <v>360</v>
      </c>
      <c r="C8" s="46" t="s">
        <v>361</v>
      </c>
      <c r="D8" s="231" t="s">
        <v>362</v>
      </c>
      <c r="E8" s="231" t="str">
        <f>VLOOKUP(B8,Description!$A$2:$B$88,2,FALSE)</f>
        <v>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v>
      </c>
      <c r="F8" s="46" t="s">
        <v>805</v>
      </c>
      <c r="G8" s="46" t="s">
        <v>44</v>
      </c>
      <c r="H8" s="46" t="s">
        <v>45</v>
      </c>
      <c r="I8" s="46" t="s">
        <v>18</v>
      </c>
      <c r="J8" s="46" t="s">
        <v>363</v>
      </c>
      <c r="K8" s="46" t="s">
        <v>24</v>
      </c>
      <c r="L8" s="46" t="s">
        <v>25</v>
      </c>
      <c r="M8" s="48">
        <v>85</v>
      </c>
      <c r="N8" s="49">
        <v>1505589.4</v>
      </c>
      <c r="O8" s="234">
        <f>SUMIF($C$3:$C$32,C8,$N$3:$N$32)</f>
        <v>4793336.8</v>
      </c>
    </row>
    <row r="9" spans="1:15" s="19" customFormat="1" x14ac:dyDescent="0.2">
      <c r="A9" s="46" t="s">
        <v>327</v>
      </c>
      <c r="B9" s="46" t="s">
        <v>360</v>
      </c>
      <c r="C9" s="46" t="s">
        <v>361</v>
      </c>
      <c r="D9" s="232"/>
      <c r="E9" s="232"/>
      <c r="F9" s="46" t="s">
        <v>805</v>
      </c>
      <c r="G9" s="46" t="s">
        <v>44</v>
      </c>
      <c r="H9" s="46" t="s">
        <v>45</v>
      </c>
      <c r="I9" s="46" t="s">
        <v>22</v>
      </c>
      <c r="J9" s="46" t="s">
        <v>364</v>
      </c>
      <c r="K9" s="46" t="s">
        <v>20</v>
      </c>
      <c r="L9" s="46" t="s">
        <v>67</v>
      </c>
      <c r="M9" s="48">
        <v>80</v>
      </c>
      <c r="N9" s="49">
        <v>947640.8</v>
      </c>
      <c r="O9" s="234"/>
    </row>
    <row r="10" spans="1:15" s="19" customFormat="1" x14ac:dyDescent="0.2">
      <c r="A10" s="46" t="s">
        <v>327</v>
      </c>
      <c r="B10" s="46" t="s">
        <v>360</v>
      </c>
      <c r="C10" s="46" t="s">
        <v>361</v>
      </c>
      <c r="D10" s="232"/>
      <c r="E10" s="232"/>
      <c r="F10" s="46" t="s">
        <v>805</v>
      </c>
      <c r="G10" s="46" t="s">
        <v>44</v>
      </c>
      <c r="H10" s="46" t="s">
        <v>45</v>
      </c>
      <c r="I10" s="46" t="s">
        <v>22</v>
      </c>
      <c r="J10" s="46" t="s">
        <v>366</v>
      </c>
      <c r="K10" s="46" t="s">
        <v>20</v>
      </c>
      <c r="L10" s="46" t="s">
        <v>35</v>
      </c>
      <c r="M10" s="48">
        <v>80</v>
      </c>
      <c r="N10" s="49">
        <v>766886.32</v>
      </c>
      <c r="O10" s="234"/>
    </row>
    <row r="11" spans="1:15" s="19" customFormat="1" x14ac:dyDescent="0.2">
      <c r="A11" s="46" t="s">
        <v>327</v>
      </c>
      <c r="B11" s="46" t="s">
        <v>360</v>
      </c>
      <c r="C11" s="46" t="s">
        <v>361</v>
      </c>
      <c r="D11" s="232"/>
      <c r="E11" s="232"/>
      <c r="F11" s="46" t="s">
        <v>805</v>
      </c>
      <c r="G11" s="46" t="s">
        <v>44</v>
      </c>
      <c r="H11" s="46" t="s">
        <v>45</v>
      </c>
      <c r="I11" s="46" t="s">
        <v>22</v>
      </c>
      <c r="J11" s="46" t="s">
        <v>367</v>
      </c>
      <c r="K11" s="46" t="s">
        <v>30</v>
      </c>
      <c r="L11" s="46" t="s">
        <v>31</v>
      </c>
      <c r="M11" s="48">
        <v>85</v>
      </c>
      <c r="N11" s="49">
        <v>761531.1</v>
      </c>
      <c r="O11" s="234"/>
    </row>
    <row r="12" spans="1:15" s="19" customFormat="1" x14ac:dyDescent="0.2">
      <c r="A12" s="46" t="s">
        <v>327</v>
      </c>
      <c r="B12" s="46" t="s">
        <v>360</v>
      </c>
      <c r="C12" s="46" t="s">
        <v>361</v>
      </c>
      <c r="D12" s="232"/>
      <c r="E12" s="232"/>
      <c r="F12" s="46" t="s">
        <v>805</v>
      </c>
      <c r="G12" s="46" t="s">
        <v>44</v>
      </c>
      <c r="H12" s="46" t="s">
        <v>45</v>
      </c>
      <c r="I12" s="46" t="s">
        <v>22</v>
      </c>
      <c r="J12" s="46" t="s">
        <v>368</v>
      </c>
      <c r="K12" s="46" t="s">
        <v>30</v>
      </c>
      <c r="L12" s="46" t="s">
        <v>31</v>
      </c>
      <c r="M12" s="48">
        <v>85</v>
      </c>
      <c r="N12" s="49">
        <v>437081.1</v>
      </c>
      <c r="O12" s="234"/>
    </row>
    <row r="13" spans="1:15" s="19" customFormat="1" x14ac:dyDescent="0.2">
      <c r="A13" s="46" t="s">
        <v>327</v>
      </c>
      <c r="B13" s="46" t="s">
        <v>360</v>
      </c>
      <c r="C13" s="46" t="s">
        <v>361</v>
      </c>
      <c r="D13" s="233"/>
      <c r="E13" s="233"/>
      <c r="F13" s="46" t="s">
        <v>805</v>
      </c>
      <c r="G13" s="46" t="s">
        <v>44</v>
      </c>
      <c r="H13" s="46" t="s">
        <v>45</v>
      </c>
      <c r="I13" s="46" t="s">
        <v>22</v>
      </c>
      <c r="J13" s="46" t="s">
        <v>365</v>
      </c>
      <c r="K13" s="46" t="s">
        <v>20</v>
      </c>
      <c r="L13" s="46" t="s">
        <v>67</v>
      </c>
      <c r="M13" s="48">
        <v>80</v>
      </c>
      <c r="N13" s="49">
        <v>374608.08</v>
      </c>
      <c r="O13" s="234"/>
    </row>
    <row r="14" spans="1:15" s="19" customFormat="1" x14ac:dyDescent="0.2">
      <c r="A14" s="50" t="s">
        <v>327</v>
      </c>
      <c r="B14" s="50" t="s">
        <v>343</v>
      </c>
      <c r="C14" s="50" t="s">
        <v>344</v>
      </c>
      <c r="D14" s="222" t="s">
        <v>345</v>
      </c>
      <c r="E14" s="222" t="str">
        <f>VLOOKUP(B14,Description!$A$2:$B$88,2,FALSE)</f>
        <v>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v>
      </c>
      <c r="F14" s="50" t="s">
        <v>802</v>
      </c>
      <c r="G14" s="50" t="s">
        <v>54</v>
      </c>
      <c r="H14" s="50" t="s">
        <v>55</v>
      </c>
      <c r="I14" s="50" t="s">
        <v>18</v>
      </c>
      <c r="J14" s="50" t="s">
        <v>331</v>
      </c>
      <c r="K14" s="50" t="s">
        <v>20</v>
      </c>
      <c r="L14" s="50" t="s">
        <v>67</v>
      </c>
      <c r="M14" s="52">
        <v>80</v>
      </c>
      <c r="N14" s="53">
        <v>1964377.44</v>
      </c>
      <c r="O14" s="224">
        <f>SUMIF($C$3:$C$32,C14,$N$3:$N$32)</f>
        <v>5999999.8500000006</v>
      </c>
    </row>
    <row r="15" spans="1:15" s="19" customFormat="1" x14ac:dyDescent="0.2">
      <c r="A15" s="50" t="s">
        <v>327</v>
      </c>
      <c r="B15" s="50" t="s">
        <v>343</v>
      </c>
      <c r="C15" s="50" t="s">
        <v>344</v>
      </c>
      <c r="D15" s="179"/>
      <c r="E15" s="179"/>
      <c r="F15" s="50" t="s">
        <v>802</v>
      </c>
      <c r="G15" s="50" t="s">
        <v>54</v>
      </c>
      <c r="H15" s="50" t="s">
        <v>55</v>
      </c>
      <c r="I15" s="50" t="s">
        <v>22</v>
      </c>
      <c r="J15" s="50" t="s">
        <v>346</v>
      </c>
      <c r="K15" s="50" t="s">
        <v>20</v>
      </c>
      <c r="L15" s="50" t="s">
        <v>67</v>
      </c>
      <c r="M15" s="52">
        <v>80</v>
      </c>
      <c r="N15" s="53">
        <v>836839.9</v>
      </c>
      <c r="O15" s="224"/>
    </row>
    <row r="16" spans="1:15" s="19" customFormat="1" x14ac:dyDescent="0.2">
      <c r="A16" s="50" t="s">
        <v>327</v>
      </c>
      <c r="B16" s="50" t="s">
        <v>343</v>
      </c>
      <c r="C16" s="50" t="s">
        <v>344</v>
      </c>
      <c r="D16" s="179"/>
      <c r="E16" s="179"/>
      <c r="F16" s="50" t="s">
        <v>802</v>
      </c>
      <c r="G16" s="50" t="s">
        <v>54</v>
      </c>
      <c r="H16" s="50" t="s">
        <v>55</v>
      </c>
      <c r="I16" s="50" t="s">
        <v>22</v>
      </c>
      <c r="J16" s="50" t="s">
        <v>279</v>
      </c>
      <c r="K16" s="50" t="s">
        <v>20</v>
      </c>
      <c r="L16" s="50" t="s">
        <v>35</v>
      </c>
      <c r="M16" s="52">
        <v>80</v>
      </c>
      <c r="N16" s="53">
        <v>150047.1</v>
      </c>
      <c r="O16" s="224"/>
    </row>
    <row r="17" spans="1:15" s="19" customFormat="1" x14ac:dyDescent="0.2">
      <c r="A17" s="50" t="s">
        <v>327</v>
      </c>
      <c r="B17" s="50" t="s">
        <v>343</v>
      </c>
      <c r="C17" s="50" t="s">
        <v>344</v>
      </c>
      <c r="D17" s="179"/>
      <c r="E17" s="179"/>
      <c r="F17" s="50" t="s">
        <v>802</v>
      </c>
      <c r="G17" s="50" t="s">
        <v>54</v>
      </c>
      <c r="H17" s="50" t="s">
        <v>55</v>
      </c>
      <c r="I17" s="50" t="s">
        <v>22</v>
      </c>
      <c r="J17" s="50" t="s">
        <v>348</v>
      </c>
      <c r="K17" s="50" t="s">
        <v>24</v>
      </c>
      <c r="L17" s="50" t="s">
        <v>25</v>
      </c>
      <c r="M17" s="52">
        <v>85</v>
      </c>
      <c r="N17" s="53">
        <v>266175</v>
      </c>
      <c r="O17" s="224"/>
    </row>
    <row r="18" spans="1:15" s="19" customFormat="1" x14ac:dyDescent="0.2">
      <c r="A18" s="50" t="s">
        <v>327</v>
      </c>
      <c r="B18" s="50" t="s">
        <v>343</v>
      </c>
      <c r="C18" s="50" t="s">
        <v>344</v>
      </c>
      <c r="D18" s="179"/>
      <c r="E18" s="179"/>
      <c r="F18" s="50" t="s">
        <v>802</v>
      </c>
      <c r="G18" s="50" t="s">
        <v>54</v>
      </c>
      <c r="H18" s="50" t="s">
        <v>55</v>
      </c>
      <c r="I18" s="50" t="s">
        <v>22</v>
      </c>
      <c r="J18" s="50" t="s">
        <v>349</v>
      </c>
      <c r="K18" s="50" t="s">
        <v>24</v>
      </c>
      <c r="L18" s="50" t="s">
        <v>86</v>
      </c>
      <c r="M18" s="52">
        <v>85</v>
      </c>
      <c r="N18" s="53">
        <v>699544.98</v>
      </c>
      <c r="O18" s="224"/>
    </row>
    <row r="19" spans="1:15" s="19" customFormat="1" x14ac:dyDescent="0.2">
      <c r="A19" s="50" t="s">
        <v>327</v>
      </c>
      <c r="B19" s="50" t="s">
        <v>343</v>
      </c>
      <c r="C19" s="50" t="s">
        <v>344</v>
      </c>
      <c r="D19" s="179"/>
      <c r="E19" s="179"/>
      <c r="F19" s="50" t="s">
        <v>802</v>
      </c>
      <c r="G19" s="50" t="s">
        <v>54</v>
      </c>
      <c r="H19" s="50" t="s">
        <v>55</v>
      </c>
      <c r="I19" s="50" t="s">
        <v>22</v>
      </c>
      <c r="J19" s="50" t="s">
        <v>350</v>
      </c>
      <c r="K19" s="50" t="s">
        <v>30</v>
      </c>
      <c r="L19" s="50" t="s">
        <v>31</v>
      </c>
      <c r="M19" s="52">
        <v>85</v>
      </c>
      <c r="N19" s="53">
        <v>333585</v>
      </c>
      <c r="O19" s="224"/>
    </row>
    <row r="20" spans="1:15" s="19" customFormat="1" x14ac:dyDescent="0.2">
      <c r="A20" s="50" t="s">
        <v>327</v>
      </c>
      <c r="B20" s="50" t="s">
        <v>343</v>
      </c>
      <c r="C20" s="50" t="s">
        <v>344</v>
      </c>
      <c r="D20" s="179"/>
      <c r="E20" s="179"/>
      <c r="F20" s="50" t="s">
        <v>802</v>
      </c>
      <c r="G20" s="50" t="s">
        <v>54</v>
      </c>
      <c r="H20" s="50" t="s">
        <v>55</v>
      </c>
      <c r="I20" s="50" t="s">
        <v>22</v>
      </c>
      <c r="J20" s="50" t="s">
        <v>351</v>
      </c>
      <c r="K20" s="50" t="s">
        <v>30</v>
      </c>
      <c r="L20" s="50" t="s">
        <v>31</v>
      </c>
      <c r="M20" s="52">
        <v>85</v>
      </c>
      <c r="N20" s="53">
        <v>988084.98</v>
      </c>
      <c r="O20" s="224"/>
    </row>
    <row r="21" spans="1:15" s="19" customFormat="1" x14ac:dyDescent="0.2">
      <c r="A21" s="50" t="s">
        <v>327</v>
      </c>
      <c r="B21" s="50" t="s">
        <v>343</v>
      </c>
      <c r="C21" s="50" t="s">
        <v>344</v>
      </c>
      <c r="D21" s="223"/>
      <c r="E21" s="223"/>
      <c r="F21" s="50" t="s">
        <v>802</v>
      </c>
      <c r="G21" s="50" t="s">
        <v>54</v>
      </c>
      <c r="H21" s="50" t="s">
        <v>55</v>
      </c>
      <c r="I21" s="50" t="s">
        <v>22</v>
      </c>
      <c r="J21" s="50" t="s">
        <v>347</v>
      </c>
      <c r="K21" s="50" t="s">
        <v>20</v>
      </c>
      <c r="L21" s="50" t="s">
        <v>67</v>
      </c>
      <c r="M21" s="52">
        <v>85</v>
      </c>
      <c r="N21" s="53">
        <v>761345.45</v>
      </c>
      <c r="O21" s="224"/>
    </row>
    <row r="22" spans="1:15" s="19" customFormat="1" ht="32" x14ac:dyDescent="0.2">
      <c r="A22" s="54" t="s">
        <v>327</v>
      </c>
      <c r="B22" s="54" t="s">
        <v>335</v>
      </c>
      <c r="C22" s="54" t="s">
        <v>336</v>
      </c>
      <c r="D22" s="241" t="s">
        <v>337</v>
      </c>
      <c r="E22" s="241" t="str">
        <f>VLOOKUP(B22,Description!$A$2:$B$88,2,FALSE)</f>
        <v>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v>
      </c>
      <c r="F22" s="54" t="s">
        <v>803</v>
      </c>
      <c r="G22" s="54" t="s">
        <v>36</v>
      </c>
      <c r="H22" s="54" t="s">
        <v>37</v>
      </c>
      <c r="I22" s="54" t="s">
        <v>18</v>
      </c>
      <c r="J22" s="55" t="s">
        <v>338</v>
      </c>
      <c r="K22" s="54" t="s">
        <v>30</v>
      </c>
      <c r="L22" s="54" t="s">
        <v>31</v>
      </c>
      <c r="M22" s="56">
        <v>85</v>
      </c>
      <c r="N22" s="57">
        <v>1524839.12</v>
      </c>
      <c r="O22" s="244">
        <f>SUMIF($C$3:$C$32,C22,$N$3:$N$32)</f>
        <v>4799677.09</v>
      </c>
    </row>
    <row r="23" spans="1:15" s="19" customFormat="1" ht="48" x14ac:dyDescent="0.2">
      <c r="A23" s="54" t="s">
        <v>327</v>
      </c>
      <c r="B23" s="54" t="s">
        <v>335</v>
      </c>
      <c r="C23" s="54" t="s">
        <v>336</v>
      </c>
      <c r="D23" s="242"/>
      <c r="E23" s="242"/>
      <c r="F23" s="54" t="s">
        <v>803</v>
      </c>
      <c r="G23" s="54" t="s">
        <v>36</v>
      </c>
      <c r="H23" s="54" t="s">
        <v>37</v>
      </c>
      <c r="I23" s="54" t="s">
        <v>22</v>
      </c>
      <c r="J23" s="55" t="s">
        <v>339</v>
      </c>
      <c r="K23" s="54" t="s">
        <v>20</v>
      </c>
      <c r="L23" s="54" t="s">
        <v>67</v>
      </c>
      <c r="M23" s="56">
        <v>80</v>
      </c>
      <c r="N23" s="57">
        <v>1183884.3999999999</v>
      </c>
      <c r="O23" s="244"/>
    </row>
    <row r="24" spans="1:15" s="19" customFormat="1" ht="48" x14ac:dyDescent="0.2">
      <c r="A24" s="54" t="s">
        <v>327</v>
      </c>
      <c r="B24" s="54" t="s">
        <v>335</v>
      </c>
      <c r="C24" s="54" t="s">
        <v>336</v>
      </c>
      <c r="D24" s="242"/>
      <c r="E24" s="242"/>
      <c r="F24" s="54" t="s">
        <v>803</v>
      </c>
      <c r="G24" s="54" t="s">
        <v>36</v>
      </c>
      <c r="H24" s="54" t="s">
        <v>37</v>
      </c>
      <c r="I24" s="54" t="s">
        <v>22</v>
      </c>
      <c r="J24" s="55" t="s">
        <v>340</v>
      </c>
      <c r="K24" s="54" t="s">
        <v>20</v>
      </c>
      <c r="L24" s="54" t="s">
        <v>35</v>
      </c>
      <c r="M24" s="56">
        <v>80</v>
      </c>
      <c r="N24" s="57">
        <v>734308.37</v>
      </c>
      <c r="O24" s="244"/>
    </row>
    <row r="25" spans="1:15" s="19" customFormat="1" ht="48" x14ac:dyDescent="0.2">
      <c r="A25" s="54" t="s">
        <v>327</v>
      </c>
      <c r="B25" s="54" t="s">
        <v>335</v>
      </c>
      <c r="C25" s="54" t="s">
        <v>336</v>
      </c>
      <c r="D25" s="242"/>
      <c r="E25" s="242"/>
      <c r="F25" s="54" t="s">
        <v>803</v>
      </c>
      <c r="G25" s="54" t="s">
        <v>36</v>
      </c>
      <c r="H25" s="54" t="s">
        <v>37</v>
      </c>
      <c r="I25" s="54" t="s">
        <v>22</v>
      </c>
      <c r="J25" s="55" t="s">
        <v>341</v>
      </c>
      <c r="K25" s="54" t="s">
        <v>24</v>
      </c>
      <c r="L25" s="54" t="s">
        <v>25</v>
      </c>
      <c r="M25" s="56">
        <v>85</v>
      </c>
      <c r="N25" s="57">
        <v>750036.8</v>
      </c>
      <c r="O25" s="244"/>
    </row>
    <row r="26" spans="1:15" s="19" customFormat="1" ht="32" x14ac:dyDescent="0.2">
      <c r="A26" s="54" t="s">
        <v>327</v>
      </c>
      <c r="B26" s="54" t="s">
        <v>335</v>
      </c>
      <c r="C26" s="54" t="s">
        <v>336</v>
      </c>
      <c r="D26" s="242"/>
      <c r="E26" s="242"/>
      <c r="F26" s="54" t="s">
        <v>803</v>
      </c>
      <c r="G26" s="54" t="s">
        <v>36</v>
      </c>
      <c r="H26" s="54" t="s">
        <v>37</v>
      </c>
      <c r="I26" s="54" t="s">
        <v>22</v>
      </c>
      <c r="J26" s="55" t="s">
        <v>312</v>
      </c>
      <c r="K26" s="54" t="s">
        <v>30</v>
      </c>
      <c r="L26" s="54" t="s">
        <v>31</v>
      </c>
      <c r="M26" s="56">
        <v>85</v>
      </c>
      <c r="N26" s="57">
        <v>335829.6</v>
      </c>
      <c r="O26" s="244"/>
    </row>
    <row r="27" spans="1:15" s="19" customFormat="1" ht="32" x14ac:dyDescent="0.2">
      <c r="A27" s="54" t="s">
        <v>327</v>
      </c>
      <c r="B27" s="54" t="s">
        <v>335</v>
      </c>
      <c r="C27" s="54" t="s">
        <v>336</v>
      </c>
      <c r="D27" s="243"/>
      <c r="E27" s="243"/>
      <c r="F27" s="54" t="s">
        <v>803</v>
      </c>
      <c r="G27" s="54" t="s">
        <v>36</v>
      </c>
      <c r="H27" s="54" t="s">
        <v>37</v>
      </c>
      <c r="I27" s="54" t="s">
        <v>22</v>
      </c>
      <c r="J27" s="55" t="s">
        <v>342</v>
      </c>
      <c r="K27" s="54" t="s">
        <v>24</v>
      </c>
      <c r="L27" s="54" t="s">
        <v>25</v>
      </c>
      <c r="M27" s="56">
        <v>85</v>
      </c>
      <c r="N27" s="57">
        <v>270778.8</v>
      </c>
      <c r="O27" s="244"/>
    </row>
    <row r="28" spans="1:15" s="19" customFormat="1" ht="100.5" customHeight="1" x14ac:dyDescent="0.2">
      <c r="A28" s="58" t="s">
        <v>327</v>
      </c>
      <c r="B28" s="58" t="s">
        <v>328</v>
      </c>
      <c r="C28" s="58" t="s">
        <v>329</v>
      </c>
      <c r="D28" s="235" t="s">
        <v>330</v>
      </c>
      <c r="E28" s="237" t="str">
        <f>VLOOKUP(B28,Description!$A$2:$B$88,2,FALSE)</f>
        <v>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v>
      </c>
      <c r="F28" s="58" t="s">
        <v>801</v>
      </c>
      <c r="G28" s="58" t="s">
        <v>16</v>
      </c>
      <c r="H28" s="58" t="s">
        <v>17</v>
      </c>
      <c r="I28" s="58" t="s">
        <v>18</v>
      </c>
      <c r="J28" s="59" t="s">
        <v>331</v>
      </c>
      <c r="K28" s="58" t="s">
        <v>20</v>
      </c>
      <c r="L28" s="58" t="s">
        <v>67</v>
      </c>
      <c r="M28" s="60">
        <v>80</v>
      </c>
      <c r="N28" s="61">
        <v>1582395.96</v>
      </c>
      <c r="O28" s="240">
        <f>SUMIF($C$3:$C$32,C28,$N$3:$N$32)</f>
        <v>4498540.92</v>
      </c>
    </row>
    <row r="29" spans="1:15" s="19" customFormat="1" ht="33.75" customHeight="1" x14ac:dyDescent="0.2">
      <c r="A29" s="58" t="s">
        <v>327</v>
      </c>
      <c r="B29" s="58" t="s">
        <v>328</v>
      </c>
      <c r="C29" s="58" t="s">
        <v>329</v>
      </c>
      <c r="D29" s="199"/>
      <c r="E29" s="238"/>
      <c r="F29" s="58" t="s">
        <v>801</v>
      </c>
      <c r="G29" s="58" t="s">
        <v>16</v>
      </c>
      <c r="H29" s="58" t="s">
        <v>17</v>
      </c>
      <c r="I29" s="58" t="s">
        <v>22</v>
      </c>
      <c r="J29" s="59" t="s">
        <v>279</v>
      </c>
      <c r="K29" s="58" t="s">
        <v>20</v>
      </c>
      <c r="L29" s="58" t="s">
        <v>35</v>
      </c>
      <c r="M29" s="60">
        <v>80</v>
      </c>
      <c r="N29" s="61">
        <v>952071.02</v>
      </c>
      <c r="O29" s="240"/>
    </row>
    <row r="30" spans="1:15" s="19" customFormat="1" ht="45.75" customHeight="1" x14ac:dyDescent="0.2">
      <c r="A30" s="58" t="s">
        <v>327</v>
      </c>
      <c r="B30" s="58" t="s">
        <v>328</v>
      </c>
      <c r="C30" s="58" t="s">
        <v>329</v>
      </c>
      <c r="D30" s="199"/>
      <c r="E30" s="238"/>
      <c r="F30" s="58" t="s">
        <v>801</v>
      </c>
      <c r="G30" s="58" t="s">
        <v>16</v>
      </c>
      <c r="H30" s="58" t="s">
        <v>17</v>
      </c>
      <c r="I30" s="58" t="s">
        <v>22</v>
      </c>
      <c r="J30" s="59" t="s">
        <v>332</v>
      </c>
      <c r="K30" s="58" t="s">
        <v>24</v>
      </c>
      <c r="L30" s="58" t="s">
        <v>25</v>
      </c>
      <c r="M30" s="60">
        <v>85</v>
      </c>
      <c r="N30" s="61">
        <v>962065.97</v>
      </c>
      <c r="O30" s="240"/>
    </row>
    <row r="31" spans="1:15" s="19" customFormat="1" ht="53.25" customHeight="1" x14ac:dyDescent="0.2">
      <c r="A31" s="58" t="s">
        <v>327</v>
      </c>
      <c r="B31" s="58" t="s">
        <v>328</v>
      </c>
      <c r="C31" s="58" t="s">
        <v>329</v>
      </c>
      <c r="D31" s="199"/>
      <c r="E31" s="238"/>
      <c r="F31" s="58" t="s">
        <v>801</v>
      </c>
      <c r="G31" s="58" t="s">
        <v>16</v>
      </c>
      <c r="H31" s="58" t="s">
        <v>17</v>
      </c>
      <c r="I31" s="58" t="s">
        <v>22</v>
      </c>
      <c r="J31" s="59" t="s">
        <v>333</v>
      </c>
      <c r="K31" s="58" t="s">
        <v>30</v>
      </c>
      <c r="L31" s="58" t="s">
        <v>31</v>
      </c>
      <c r="M31" s="60">
        <v>85</v>
      </c>
      <c r="N31" s="61">
        <v>721531.97</v>
      </c>
      <c r="O31" s="240"/>
    </row>
    <row r="32" spans="1:15" s="19" customFormat="1" ht="60.75" customHeight="1" x14ac:dyDescent="0.2">
      <c r="A32" s="58" t="s">
        <v>327</v>
      </c>
      <c r="B32" s="58" t="s">
        <v>328</v>
      </c>
      <c r="C32" s="58" t="s">
        <v>329</v>
      </c>
      <c r="D32" s="236"/>
      <c r="E32" s="239"/>
      <c r="F32" s="58" t="s">
        <v>801</v>
      </c>
      <c r="G32" s="58" t="s">
        <v>16</v>
      </c>
      <c r="H32" s="58" t="s">
        <v>17</v>
      </c>
      <c r="I32" s="58" t="s">
        <v>22</v>
      </c>
      <c r="J32" s="59" t="s">
        <v>334</v>
      </c>
      <c r="K32" s="58" t="s">
        <v>30</v>
      </c>
      <c r="L32" s="58" t="s">
        <v>31</v>
      </c>
      <c r="M32" s="60">
        <v>85</v>
      </c>
      <c r="N32" s="61">
        <v>280476</v>
      </c>
      <c r="O32" s="240"/>
    </row>
    <row r="33" spans="1:15" x14ac:dyDescent="0.2">
      <c r="N33" s="22">
        <f>SUM(N3:N32)</f>
        <v>24891486.25</v>
      </c>
      <c r="O33" s="22">
        <f>SUM(O3:O32)</f>
        <v>24891486.25</v>
      </c>
    </row>
    <row r="35" spans="1:15" s="19" customFormat="1" x14ac:dyDescent="0.2">
      <c r="A35" s="18" t="s">
        <v>794</v>
      </c>
      <c r="B35" s="18">
        <f>COUNTIF($I$3:$I$32,"*Lead*")</f>
        <v>5</v>
      </c>
      <c r="C35" s="16">
        <f>B35/$B$35</f>
        <v>1</v>
      </c>
    </row>
    <row r="36" spans="1:15" s="19" customFormat="1" x14ac:dyDescent="0.2">
      <c r="A36" s="18" t="s">
        <v>795</v>
      </c>
      <c r="B36" s="18">
        <f>COUNTIFS($I$3:$I$32,"*Lead*",$F$3:$F$32,"*PA 1*")</f>
        <v>1</v>
      </c>
      <c r="C36" s="16">
        <f>B36/$B$35</f>
        <v>0.2</v>
      </c>
    </row>
    <row r="37" spans="1:15" s="19" customFormat="1" x14ac:dyDescent="0.2">
      <c r="A37" s="18" t="s">
        <v>796</v>
      </c>
      <c r="B37" s="18">
        <f>COUNTIFS($I$3:$I$32,"*Lead*",$F$3:$F$32,"*PA 2*")</f>
        <v>1</v>
      </c>
      <c r="C37" s="16">
        <f t="shared" ref="C37:C40" si="0">B37/$B$35</f>
        <v>0.2</v>
      </c>
    </row>
    <row r="38" spans="1:15" s="19" customFormat="1" x14ac:dyDescent="0.2">
      <c r="A38" s="18" t="s">
        <v>797</v>
      </c>
      <c r="B38" s="18">
        <f>COUNTIFS($I$3:$I$32,"*Lead*",$F$3:$F$32,"*PA 3*")</f>
        <v>1</v>
      </c>
      <c r="C38" s="16">
        <f t="shared" si="0"/>
        <v>0.2</v>
      </c>
    </row>
    <row r="39" spans="1:15" s="19" customFormat="1" x14ac:dyDescent="0.2">
      <c r="A39" s="18" t="s">
        <v>798</v>
      </c>
      <c r="B39" s="18">
        <f>COUNTIFS($I$3:$I$32,"*Lead*",$F$3:$F$32,"*PA 4*")</f>
        <v>1</v>
      </c>
      <c r="C39" s="16">
        <f t="shared" si="0"/>
        <v>0.2</v>
      </c>
    </row>
    <row r="40" spans="1:15" s="19" customFormat="1" x14ac:dyDescent="0.2">
      <c r="A40" s="18" t="s">
        <v>799</v>
      </c>
      <c r="B40" s="18">
        <f>COUNTIFS($I$3:$I$32,"*Lead*",$F$3:$F$32,"*PA 5*")</f>
        <v>1</v>
      </c>
      <c r="C40" s="16">
        <f t="shared" si="0"/>
        <v>0.2</v>
      </c>
    </row>
    <row r="41" spans="1:15" s="19" customFormat="1" x14ac:dyDescent="0.2"/>
    <row r="42" spans="1:15" s="19" customFormat="1" x14ac:dyDescent="0.2">
      <c r="A42" s="34" t="s">
        <v>806</v>
      </c>
      <c r="B42" s="20">
        <f>SUM($N$3:$N$32)</f>
        <v>24891486.25</v>
      </c>
      <c r="C42" s="17">
        <f>B42/$B$42</f>
        <v>1</v>
      </c>
    </row>
    <row r="43" spans="1:15" s="19" customFormat="1" x14ac:dyDescent="0.2">
      <c r="A43" s="34" t="s">
        <v>807</v>
      </c>
      <c r="B43" s="20">
        <f>SUMIF($F$3:$F$32, "PA 1",$N$3:$N$32)</f>
        <v>4799931.59</v>
      </c>
      <c r="C43" s="17">
        <f t="shared" ref="C43:C47" si="1">B43/$B$42</f>
        <v>0.19283427039235151</v>
      </c>
    </row>
    <row r="44" spans="1:15" s="19" customFormat="1" x14ac:dyDescent="0.2">
      <c r="A44" s="34" t="s">
        <v>808</v>
      </c>
      <c r="B44" s="20">
        <f>SUMIF($F$3:$F$32, "PA 2",$N$3:$N$32)</f>
        <v>4793336.8</v>
      </c>
      <c r="C44" s="17">
        <f t="shared" si="1"/>
        <v>0.19256932880012337</v>
      </c>
    </row>
    <row r="45" spans="1:15" s="19" customFormat="1" x14ac:dyDescent="0.2">
      <c r="A45" s="34" t="s">
        <v>809</v>
      </c>
      <c r="B45" s="20">
        <f>SUMIF($F$3:$F$32, "PA 3",$N$3:$N$32)</f>
        <v>5999999.8500000006</v>
      </c>
      <c r="C45" s="17">
        <f t="shared" si="1"/>
        <v>0.2410462673758583</v>
      </c>
    </row>
    <row r="46" spans="1:15" s="19" customFormat="1" x14ac:dyDescent="0.2">
      <c r="A46" s="34" t="s">
        <v>810</v>
      </c>
      <c r="B46" s="20">
        <f>SUMIF($F$3:$F$32, "PA 4",$N$3:$N$32)</f>
        <v>4799677.09</v>
      </c>
      <c r="C46" s="17">
        <f t="shared" si="1"/>
        <v>0.19282404601292139</v>
      </c>
    </row>
    <row r="47" spans="1:15" s="19" customFormat="1" x14ac:dyDescent="0.2">
      <c r="A47" s="34" t="s">
        <v>811</v>
      </c>
      <c r="B47" s="20">
        <f>SUMIF($F$3:$F$32, "PA 5",$N$3:$N$32)</f>
        <v>4498540.92</v>
      </c>
      <c r="C47" s="17">
        <f t="shared" si="1"/>
        <v>0.18072608741874543</v>
      </c>
    </row>
    <row r="48" spans="1:15" s="19" customFormat="1" x14ac:dyDescent="0.2"/>
    <row r="49" spans="1:3" s="19" customFormat="1" ht="16" x14ac:dyDescent="0.2">
      <c r="A49" s="35" t="s">
        <v>812</v>
      </c>
      <c r="B49" s="36">
        <f>SUM($N$3:$N$32)</f>
        <v>24891486.25</v>
      </c>
      <c r="C49" s="16">
        <f>B49/$B$49</f>
        <v>1</v>
      </c>
    </row>
    <row r="50" spans="1:3" s="19" customFormat="1" x14ac:dyDescent="0.2">
      <c r="A50" s="18" t="s">
        <v>20</v>
      </c>
      <c r="B50" s="36">
        <f>SUMIF($K$3:$K$32,A50,$N$3:$N$32)</f>
        <v>12176782.719999999</v>
      </c>
      <c r="C50" s="16">
        <f t="shared" ref="C50:C52" si="2">B50/$B$49</f>
        <v>0.48919468278034217</v>
      </c>
    </row>
    <row r="51" spans="1:3" s="19" customFormat="1" x14ac:dyDescent="0.2">
      <c r="A51" s="18" t="s">
        <v>24</v>
      </c>
      <c r="B51" s="36">
        <f>SUMIF($K$3:$K$32,A51,$N$3:$N$32)</f>
        <v>5628594.8499999996</v>
      </c>
      <c r="C51" s="16">
        <f t="shared" si="2"/>
        <v>0.22612530218037902</v>
      </c>
    </row>
    <row r="52" spans="1:3" s="19" customFormat="1" x14ac:dyDescent="0.2">
      <c r="A52" s="18" t="s">
        <v>30</v>
      </c>
      <c r="B52" s="36">
        <f>SUMIF($K$3:$K$32,A52,$N$3:$N$32)</f>
        <v>7086108.6799999997</v>
      </c>
      <c r="C52" s="16">
        <f t="shared" si="2"/>
        <v>0.28468001503927876</v>
      </c>
    </row>
  </sheetData>
  <autoFilter ref="A2:O32" xr:uid="{00000000-0009-0000-0000-000005000000}"/>
  <mergeCells count="15">
    <mergeCell ref="D28:D32"/>
    <mergeCell ref="E28:E32"/>
    <mergeCell ref="O28:O32"/>
    <mergeCell ref="D22:D27"/>
    <mergeCell ref="E22:E27"/>
    <mergeCell ref="O22:O27"/>
    <mergeCell ref="D14:D21"/>
    <mergeCell ref="E14:E21"/>
    <mergeCell ref="O14:O21"/>
    <mergeCell ref="D3:D7"/>
    <mergeCell ref="E3:E7"/>
    <mergeCell ref="O3:O7"/>
    <mergeCell ref="D8:D13"/>
    <mergeCell ref="E8:E13"/>
    <mergeCell ref="O8:O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O251"/>
  <sheetViews>
    <sheetView workbookViewId="0">
      <pane ySplit="2" topLeftCell="A222" activePane="bottomLeft" state="frozen"/>
      <selection pane="bottomLeft" activeCell="J158" sqref="J158"/>
    </sheetView>
  </sheetViews>
  <sheetFormatPr baseColWidth="10" defaultColWidth="8.83203125" defaultRowHeight="15" x14ac:dyDescent="0.2"/>
  <cols>
    <col min="1" max="1" width="43.16406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32" x14ac:dyDescent="0.2">
      <c r="A3" s="42" t="s">
        <v>369</v>
      </c>
      <c r="B3" s="42" t="s">
        <v>634</v>
      </c>
      <c r="C3" s="42" t="s">
        <v>635</v>
      </c>
      <c r="D3" s="245" t="s">
        <v>636</v>
      </c>
      <c r="E3" s="245" t="str">
        <f>VLOOKUP(B3,Description!$A$2:$B$88,2,FALSE)</f>
        <v>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v>
      </c>
      <c r="F3" s="42" t="s">
        <v>804</v>
      </c>
      <c r="G3" s="42" t="s">
        <v>38</v>
      </c>
      <c r="H3" s="42" t="s">
        <v>39</v>
      </c>
      <c r="I3" s="42" t="s">
        <v>18</v>
      </c>
      <c r="J3" s="43" t="s">
        <v>637</v>
      </c>
      <c r="K3" s="42" t="s">
        <v>20</v>
      </c>
      <c r="L3" s="42" t="s">
        <v>21</v>
      </c>
      <c r="M3" s="44">
        <v>80</v>
      </c>
      <c r="N3" s="45">
        <v>360154.15</v>
      </c>
      <c r="O3" s="230">
        <f>SUMIF($C$3:$C$231,C3,$N$3:$N$231)</f>
        <v>1131354.23</v>
      </c>
    </row>
    <row r="4" spans="1:15" s="19" customFormat="1" ht="16" x14ac:dyDescent="0.2">
      <c r="A4" s="42" t="s">
        <v>369</v>
      </c>
      <c r="B4" s="42" t="s">
        <v>634</v>
      </c>
      <c r="C4" s="42" t="s">
        <v>635</v>
      </c>
      <c r="D4" s="246" t="s">
        <v>636</v>
      </c>
      <c r="E4" s="246"/>
      <c r="F4" s="42" t="s">
        <v>804</v>
      </c>
      <c r="G4" s="42" t="s">
        <v>38</v>
      </c>
      <c r="H4" s="42" t="s">
        <v>39</v>
      </c>
      <c r="I4" s="42" t="s">
        <v>22</v>
      </c>
      <c r="J4" s="43" t="s">
        <v>603</v>
      </c>
      <c r="K4" s="42" t="s">
        <v>20</v>
      </c>
      <c r="L4" s="42" t="s">
        <v>59</v>
      </c>
      <c r="M4" s="44">
        <v>80</v>
      </c>
      <c r="N4" s="45">
        <v>143437</v>
      </c>
      <c r="O4" s="230"/>
    </row>
    <row r="5" spans="1:15" s="19" customFormat="1" ht="32" x14ac:dyDescent="0.2">
      <c r="A5" s="42" t="s">
        <v>369</v>
      </c>
      <c r="B5" s="42" t="s">
        <v>634</v>
      </c>
      <c r="C5" s="42" t="s">
        <v>635</v>
      </c>
      <c r="D5" s="246" t="s">
        <v>636</v>
      </c>
      <c r="E5" s="246"/>
      <c r="F5" s="42" t="s">
        <v>804</v>
      </c>
      <c r="G5" s="42" t="s">
        <v>38</v>
      </c>
      <c r="H5" s="42" t="s">
        <v>39</v>
      </c>
      <c r="I5" s="42" t="s">
        <v>22</v>
      </c>
      <c r="J5" s="43" t="s">
        <v>638</v>
      </c>
      <c r="K5" s="42" t="s">
        <v>24</v>
      </c>
      <c r="L5" s="42" t="s">
        <v>25</v>
      </c>
      <c r="M5" s="44">
        <v>85</v>
      </c>
      <c r="N5" s="45">
        <v>191142</v>
      </c>
      <c r="O5" s="230"/>
    </row>
    <row r="6" spans="1:15" s="19" customFormat="1" ht="16" x14ac:dyDescent="0.2">
      <c r="A6" s="42" t="s">
        <v>369</v>
      </c>
      <c r="B6" s="42" t="s">
        <v>634</v>
      </c>
      <c r="C6" s="42" t="s">
        <v>635</v>
      </c>
      <c r="D6" s="246" t="s">
        <v>636</v>
      </c>
      <c r="E6" s="246"/>
      <c r="F6" s="42" t="s">
        <v>804</v>
      </c>
      <c r="G6" s="42" t="s">
        <v>38</v>
      </c>
      <c r="H6" s="42" t="s">
        <v>39</v>
      </c>
      <c r="I6" s="42" t="s">
        <v>22</v>
      </c>
      <c r="J6" s="43" t="s">
        <v>639</v>
      </c>
      <c r="K6" s="42" t="s">
        <v>24</v>
      </c>
      <c r="L6" s="42" t="s">
        <v>25</v>
      </c>
      <c r="M6" s="44">
        <v>85</v>
      </c>
      <c r="N6" s="45">
        <v>170959.58</v>
      </c>
      <c r="O6" s="230"/>
    </row>
    <row r="7" spans="1:15" s="19" customFormat="1" ht="28.5" customHeight="1" x14ac:dyDescent="0.2">
      <c r="A7" s="42" t="s">
        <v>369</v>
      </c>
      <c r="B7" s="42" t="s">
        <v>634</v>
      </c>
      <c r="C7" s="42" t="s">
        <v>635</v>
      </c>
      <c r="D7" s="246" t="s">
        <v>636</v>
      </c>
      <c r="E7" s="246"/>
      <c r="F7" s="42" t="s">
        <v>804</v>
      </c>
      <c r="G7" s="42" t="s">
        <v>38</v>
      </c>
      <c r="H7" s="42" t="s">
        <v>39</v>
      </c>
      <c r="I7" s="42" t="s">
        <v>22</v>
      </c>
      <c r="J7" s="43" t="s">
        <v>372</v>
      </c>
      <c r="K7" s="42" t="s">
        <v>30</v>
      </c>
      <c r="L7" s="42" t="s">
        <v>31</v>
      </c>
      <c r="M7" s="44">
        <v>85</v>
      </c>
      <c r="N7" s="45">
        <v>192024</v>
      </c>
      <c r="O7" s="230"/>
    </row>
    <row r="8" spans="1:15" s="19" customFormat="1" ht="32" x14ac:dyDescent="0.2">
      <c r="A8" s="42" t="s">
        <v>369</v>
      </c>
      <c r="B8" s="42" t="s">
        <v>634</v>
      </c>
      <c r="C8" s="42" t="s">
        <v>635</v>
      </c>
      <c r="D8" s="247" t="s">
        <v>636</v>
      </c>
      <c r="E8" s="247"/>
      <c r="F8" s="42" t="s">
        <v>804</v>
      </c>
      <c r="G8" s="42" t="s">
        <v>38</v>
      </c>
      <c r="H8" s="42" t="s">
        <v>39</v>
      </c>
      <c r="I8" s="42" t="s">
        <v>22</v>
      </c>
      <c r="J8" s="43" t="s">
        <v>640</v>
      </c>
      <c r="K8" s="42" t="s">
        <v>30</v>
      </c>
      <c r="L8" s="42" t="s">
        <v>31</v>
      </c>
      <c r="M8" s="44">
        <v>85</v>
      </c>
      <c r="N8" s="45">
        <v>73637.5</v>
      </c>
      <c r="O8" s="230"/>
    </row>
    <row r="9" spans="1:15" s="19" customFormat="1" ht="16" x14ac:dyDescent="0.2">
      <c r="A9" s="42" t="s">
        <v>369</v>
      </c>
      <c r="B9" s="42" t="s">
        <v>469</v>
      </c>
      <c r="C9" s="42" t="s">
        <v>470</v>
      </c>
      <c r="D9" s="225" t="s">
        <v>471</v>
      </c>
      <c r="E9" s="225" t="str">
        <f>VLOOKUP(B9,Description!$A$2:$B$88,2,FALSE)</f>
        <v>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v>
      </c>
      <c r="F9" s="42" t="s">
        <v>804</v>
      </c>
      <c r="G9" s="42" t="s">
        <v>38</v>
      </c>
      <c r="H9" s="42" t="s">
        <v>39</v>
      </c>
      <c r="I9" s="42" t="s">
        <v>18</v>
      </c>
      <c r="J9" s="43" t="s">
        <v>472</v>
      </c>
      <c r="K9" s="42" t="s">
        <v>20</v>
      </c>
      <c r="L9" s="42" t="s">
        <v>67</v>
      </c>
      <c r="M9" s="44">
        <v>80</v>
      </c>
      <c r="N9" s="45">
        <v>192570.9</v>
      </c>
      <c r="O9" s="230">
        <f>SUMIF($C$3:$C$231,C9,$N$3:$N$231)</f>
        <v>712058.3</v>
      </c>
    </row>
    <row r="10" spans="1:15" s="19" customFormat="1" ht="48" x14ac:dyDescent="0.2">
      <c r="A10" s="42" t="s">
        <v>369</v>
      </c>
      <c r="B10" s="42" t="s">
        <v>469</v>
      </c>
      <c r="C10" s="42" t="s">
        <v>470</v>
      </c>
      <c r="D10" s="173"/>
      <c r="E10" s="173"/>
      <c r="F10" s="42" t="s">
        <v>804</v>
      </c>
      <c r="G10" s="42" t="s">
        <v>38</v>
      </c>
      <c r="H10" s="42" t="s">
        <v>39</v>
      </c>
      <c r="I10" s="42" t="s">
        <v>22</v>
      </c>
      <c r="J10" s="43" t="s">
        <v>473</v>
      </c>
      <c r="K10" s="42" t="s">
        <v>20</v>
      </c>
      <c r="L10" s="42" t="s">
        <v>67</v>
      </c>
      <c r="M10" s="44">
        <v>80</v>
      </c>
      <c r="N10" s="45">
        <v>95986.8</v>
      </c>
      <c r="O10" s="230"/>
    </row>
    <row r="11" spans="1:15" s="19" customFormat="1" ht="64" x14ac:dyDescent="0.2">
      <c r="A11" s="42" t="s">
        <v>369</v>
      </c>
      <c r="B11" s="42" t="s">
        <v>469</v>
      </c>
      <c r="C11" s="42" t="s">
        <v>470</v>
      </c>
      <c r="D11" s="173"/>
      <c r="E11" s="173"/>
      <c r="F11" s="42" t="s">
        <v>804</v>
      </c>
      <c r="G11" s="42" t="s">
        <v>38</v>
      </c>
      <c r="H11" s="42" t="s">
        <v>39</v>
      </c>
      <c r="I11" s="42" t="s">
        <v>22</v>
      </c>
      <c r="J11" s="43" t="s">
        <v>474</v>
      </c>
      <c r="K11" s="42" t="s">
        <v>20</v>
      </c>
      <c r="L11" s="42" t="s">
        <v>35</v>
      </c>
      <c r="M11" s="44">
        <v>80</v>
      </c>
      <c r="N11" s="45">
        <v>71736.600000000006</v>
      </c>
      <c r="O11" s="230"/>
    </row>
    <row r="12" spans="1:15" s="19" customFormat="1" ht="16" x14ac:dyDescent="0.2">
      <c r="A12" s="42" t="s">
        <v>369</v>
      </c>
      <c r="B12" s="42" t="s">
        <v>469</v>
      </c>
      <c r="C12" s="42" t="s">
        <v>470</v>
      </c>
      <c r="D12" s="173"/>
      <c r="E12" s="173"/>
      <c r="F12" s="42" t="s">
        <v>804</v>
      </c>
      <c r="G12" s="42" t="s">
        <v>38</v>
      </c>
      <c r="H12" s="42" t="s">
        <v>39</v>
      </c>
      <c r="I12" s="42" t="s">
        <v>22</v>
      </c>
      <c r="J12" s="43" t="s">
        <v>475</v>
      </c>
      <c r="K12" s="42" t="s">
        <v>24</v>
      </c>
      <c r="L12" s="42" t="s">
        <v>25</v>
      </c>
      <c r="M12" s="44">
        <v>85</v>
      </c>
      <c r="N12" s="45">
        <v>175520</v>
      </c>
      <c r="O12" s="230"/>
    </row>
    <row r="13" spans="1:15" s="19" customFormat="1" ht="32" x14ac:dyDescent="0.2">
      <c r="A13" s="42" t="s">
        <v>369</v>
      </c>
      <c r="B13" s="42" t="s">
        <v>469</v>
      </c>
      <c r="C13" s="42" t="s">
        <v>470</v>
      </c>
      <c r="D13" s="226"/>
      <c r="E13" s="226"/>
      <c r="F13" s="42" t="s">
        <v>804</v>
      </c>
      <c r="G13" s="42" t="s">
        <v>38</v>
      </c>
      <c r="H13" s="42" t="s">
        <v>39</v>
      </c>
      <c r="I13" s="42" t="s">
        <v>22</v>
      </c>
      <c r="J13" s="43" t="s">
        <v>476</v>
      </c>
      <c r="K13" s="42" t="s">
        <v>30</v>
      </c>
      <c r="L13" s="42" t="s">
        <v>31</v>
      </c>
      <c r="M13" s="44">
        <v>85</v>
      </c>
      <c r="N13" s="45">
        <v>176244</v>
      </c>
      <c r="O13" s="230"/>
    </row>
    <row r="14" spans="1:15" s="19" customFormat="1" ht="48" x14ac:dyDescent="0.2">
      <c r="A14" s="42" t="s">
        <v>369</v>
      </c>
      <c r="B14" s="42" t="s">
        <v>576</v>
      </c>
      <c r="C14" s="42" t="s">
        <v>577</v>
      </c>
      <c r="D14" s="245" t="s">
        <v>578</v>
      </c>
      <c r="E14" s="245" t="str">
        <f>VLOOKUP(B14,Description!$A$2:$B$88,2,FALSE)</f>
        <v>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v>
      </c>
      <c r="F14" s="42" t="s">
        <v>804</v>
      </c>
      <c r="G14" s="42" t="s">
        <v>38</v>
      </c>
      <c r="H14" s="42" t="s">
        <v>39</v>
      </c>
      <c r="I14" s="42" t="s">
        <v>18</v>
      </c>
      <c r="J14" s="43" t="s">
        <v>579</v>
      </c>
      <c r="K14" s="42" t="s">
        <v>20</v>
      </c>
      <c r="L14" s="42" t="s">
        <v>50</v>
      </c>
      <c r="M14" s="44">
        <v>80</v>
      </c>
      <c r="N14" s="45">
        <v>237130.37</v>
      </c>
      <c r="O14" s="230">
        <f>SUMIF($C$3:$C$231,C14,$N$3:$N$231)</f>
        <v>1008502.4999999999</v>
      </c>
    </row>
    <row r="15" spans="1:15" s="19" customFormat="1" ht="32" x14ac:dyDescent="0.2">
      <c r="A15" s="42" t="s">
        <v>369</v>
      </c>
      <c r="B15" s="42" t="s">
        <v>576</v>
      </c>
      <c r="C15" s="42" t="s">
        <v>577</v>
      </c>
      <c r="D15" s="246" t="s">
        <v>578</v>
      </c>
      <c r="E15" s="246"/>
      <c r="F15" s="42" t="s">
        <v>804</v>
      </c>
      <c r="G15" s="42" t="s">
        <v>38</v>
      </c>
      <c r="H15" s="42" t="s">
        <v>39</v>
      </c>
      <c r="I15" s="42" t="s">
        <v>22</v>
      </c>
      <c r="J15" s="43" t="s">
        <v>359</v>
      </c>
      <c r="K15" s="42" t="s">
        <v>30</v>
      </c>
      <c r="L15" s="42" t="s">
        <v>31</v>
      </c>
      <c r="M15" s="44">
        <v>85</v>
      </c>
      <c r="N15" s="45">
        <v>235191.6</v>
      </c>
      <c r="O15" s="230"/>
    </row>
    <row r="16" spans="1:15" s="19" customFormat="1" ht="24" customHeight="1" x14ac:dyDescent="0.2">
      <c r="A16" s="42" t="s">
        <v>369</v>
      </c>
      <c r="B16" s="42" t="s">
        <v>576</v>
      </c>
      <c r="C16" s="42" t="s">
        <v>577</v>
      </c>
      <c r="D16" s="246" t="s">
        <v>578</v>
      </c>
      <c r="E16" s="246"/>
      <c r="F16" s="42" t="s">
        <v>804</v>
      </c>
      <c r="G16" s="42" t="s">
        <v>38</v>
      </c>
      <c r="H16" s="42" t="s">
        <v>39</v>
      </c>
      <c r="I16" s="42" t="s">
        <v>22</v>
      </c>
      <c r="J16" s="43" t="s">
        <v>357</v>
      </c>
      <c r="K16" s="42" t="s">
        <v>24</v>
      </c>
      <c r="L16" s="42" t="s">
        <v>25</v>
      </c>
      <c r="M16" s="44">
        <v>85</v>
      </c>
      <c r="N16" s="45">
        <v>231817.94</v>
      </c>
      <c r="O16" s="230"/>
    </row>
    <row r="17" spans="1:15" s="19" customFormat="1" ht="32" x14ac:dyDescent="0.2">
      <c r="A17" s="42" t="s">
        <v>369</v>
      </c>
      <c r="B17" s="42" t="s">
        <v>576</v>
      </c>
      <c r="C17" s="42" t="s">
        <v>577</v>
      </c>
      <c r="D17" s="246" t="s">
        <v>578</v>
      </c>
      <c r="E17" s="246"/>
      <c r="F17" s="42" t="s">
        <v>804</v>
      </c>
      <c r="G17" s="42" t="s">
        <v>38</v>
      </c>
      <c r="H17" s="42" t="s">
        <v>39</v>
      </c>
      <c r="I17" s="42" t="s">
        <v>22</v>
      </c>
      <c r="J17" s="43" t="s">
        <v>580</v>
      </c>
      <c r="K17" s="42" t="s">
        <v>20</v>
      </c>
      <c r="L17" s="42" t="s">
        <v>35</v>
      </c>
      <c r="M17" s="44">
        <v>80</v>
      </c>
      <c r="N17" s="45">
        <v>95854.45</v>
      </c>
      <c r="O17" s="230"/>
    </row>
    <row r="18" spans="1:15" s="19" customFormat="1" ht="32" x14ac:dyDescent="0.2">
      <c r="A18" s="42" t="s">
        <v>369</v>
      </c>
      <c r="B18" s="42" t="s">
        <v>576</v>
      </c>
      <c r="C18" s="42" t="s">
        <v>577</v>
      </c>
      <c r="D18" s="246" t="s">
        <v>578</v>
      </c>
      <c r="E18" s="246"/>
      <c r="F18" s="42" t="s">
        <v>804</v>
      </c>
      <c r="G18" s="42" t="s">
        <v>38</v>
      </c>
      <c r="H18" s="42" t="s">
        <v>39</v>
      </c>
      <c r="I18" s="42" t="s">
        <v>22</v>
      </c>
      <c r="J18" s="43" t="s">
        <v>581</v>
      </c>
      <c r="K18" s="42" t="s">
        <v>20</v>
      </c>
      <c r="L18" s="42" t="s">
        <v>21</v>
      </c>
      <c r="M18" s="44">
        <v>80</v>
      </c>
      <c r="N18" s="45">
        <v>102771.78</v>
      </c>
      <c r="O18" s="230"/>
    </row>
    <row r="19" spans="1:15" s="19" customFormat="1" ht="25.5" customHeight="1" x14ac:dyDescent="0.2">
      <c r="A19" s="42" t="s">
        <v>369</v>
      </c>
      <c r="B19" s="42" t="s">
        <v>576</v>
      </c>
      <c r="C19" s="42" t="s">
        <v>577</v>
      </c>
      <c r="D19" s="247" t="s">
        <v>578</v>
      </c>
      <c r="E19" s="247"/>
      <c r="F19" s="42" t="s">
        <v>804</v>
      </c>
      <c r="G19" s="42" t="s">
        <v>38</v>
      </c>
      <c r="H19" s="42" t="s">
        <v>39</v>
      </c>
      <c r="I19" s="42" t="s">
        <v>22</v>
      </c>
      <c r="J19" s="43" t="s">
        <v>582</v>
      </c>
      <c r="K19" s="42" t="s">
        <v>20</v>
      </c>
      <c r="L19" s="42" t="s">
        <v>87</v>
      </c>
      <c r="M19" s="44">
        <v>80</v>
      </c>
      <c r="N19" s="45">
        <v>105736.36</v>
      </c>
      <c r="O19" s="230"/>
    </row>
    <row r="20" spans="1:15" s="19" customFormat="1" ht="32" x14ac:dyDescent="0.2">
      <c r="A20" s="42" t="s">
        <v>369</v>
      </c>
      <c r="B20" s="42" t="s">
        <v>583</v>
      </c>
      <c r="C20" s="42" t="s">
        <v>584</v>
      </c>
      <c r="D20" s="245" t="s">
        <v>585</v>
      </c>
      <c r="E20" s="245" t="str">
        <f>VLOOKUP(B20,Description!$A$2:$B$88,2,FALSE)</f>
        <v>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v>
      </c>
      <c r="F20" s="42" t="s">
        <v>804</v>
      </c>
      <c r="G20" s="42" t="s">
        <v>38</v>
      </c>
      <c r="H20" s="42" t="s">
        <v>39</v>
      </c>
      <c r="I20" s="42" t="s">
        <v>18</v>
      </c>
      <c r="J20" s="43" t="s">
        <v>218</v>
      </c>
      <c r="K20" s="42" t="s">
        <v>24</v>
      </c>
      <c r="L20" s="42" t="s">
        <v>25</v>
      </c>
      <c r="M20" s="44">
        <v>85</v>
      </c>
      <c r="N20" s="45">
        <v>215945</v>
      </c>
      <c r="O20" s="230">
        <f>SUMIF($C$3:$C$231,C20,$N$3:$N$231)</f>
        <v>1070946.3999999999</v>
      </c>
    </row>
    <row r="21" spans="1:15" s="19" customFormat="1" ht="64" x14ac:dyDescent="0.2">
      <c r="A21" s="42" t="s">
        <v>369</v>
      </c>
      <c r="B21" s="42" t="s">
        <v>583</v>
      </c>
      <c r="C21" s="42" t="s">
        <v>584</v>
      </c>
      <c r="D21" s="246" t="s">
        <v>585</v>
      </c>
      <c r="E21" s="246"/>
      <c r="F21" s="42" t="s">
        <v>804</v>
      </c>
      <c r="G21" s="42" t="s">
        <v>38</v>
      </c>
      <c r="H21" s="42" t="s">
        <v>39</v>
      </c>
      <c r="I21" s="42" t="s">
        <v>22</v>
      </c>
      <c r="J21" s="43" t="s">
        <v>586</v>
      </c>
      <c r="K21" s="42" t="s">
        <v>20</v>
      </c>
      <c r="L21" s="42" t="s">
        <v>67</v>
      </c>
      <c r="M21" s="44">
        <v>80</v>
      </c>
      <c r="N21" s="45">
        <v>267974.40000000002</v>
      </c>
      <c r="O21" s="230"/>
    </row>
    <row r="22" spans="1:15" s="19" customFormat="1" ht="16" x14ac:dyDescent="0.2">
      <c r="A22" s="42" t="s">
        <v>369</v>
      </c>
      <c r="B22" s="42" t="s">
        <v>583</v>
      </c>
      <c r="C22" s="42" t="s">
        <v>584</v>
      </c>
      <c r="D22" s="246" t="s">
        <v>585</v>
      </c>
      <c r="E22" s="246"/>
      <c r="F22" s="42" t="s">
        <v>804</v>
      </c>
      <c r="G22" s="42" t="s">
        <v>38</v>
      </c>
      <c r="H22" s="42" t="s">
        <v>39</v>
      </c>
      <c r="I22" s="42" t="s">
        <v>22</v>
      </c>
      <c r="J22" s="43" t="s">
        <v>171</v>
      </c>
      <c r="K22" s="42" t="s">
        <v>30</v>
      </c>
      <c r="L22" s="42" t="s">
        <v>31</v>
      </c>
      <c r="M22" s="44">
        <v>85</v>
      </c>
      <c r="N22" s="45">
        <v>168900</v>
      </c>
      <c r="O22" s="230"/>
    </row>
    <row r="23" spans="1:15" s="19" customFormat="1" ht="32" x14ac:dyDescent="0.2">
      <c r="A23" s="42" t="s">
        <v>369</v>
      </c>
      <c r="B23" s="42" t="s">
        <v>583</v>
      </c>
      <c r="C23" s="42" t="s">
        <v>584</v>
      </c>
      <c r="D23" s="246" t="s">
        <v>585</v>
      </c>
      <c r="E23" s="246"/>
      <c r="F23" s="42" t="s">
        <v>804</v>
      </c>
      <c r="G23" s="42" t="s">
        <v>38</v>
      </c>
      <c r="H23" s="42" t="s">
        <v>39</v>
      </c>
      <c r="I23" s="42" t="s">
        <v>22</v>
      </c>
      <c r="J23" s="43" t="s">
        <v>587</v>
      </c>
      <c r="K23" s="42" t="s">
        <v>20</v>
      </c>
      <c r="L23" s="42" t="s">
        <v>67</v>
      </c>
      <c r="M23" s="44">
        <v>80</v>
      </c>
      <c r="N23" s="45">
        <v>169167</v>
      </c>
      <c r="O23" s="230"/>
    </row>
    <row r="24" spans="1:15" s="19" customFormat="1" ht="16" x14ac:dyDescent="0.2">
      <c r="A24" s="42" t="s">
        <v>369</v>
      </c>
      <c r="B24" s="42" t="s">
        <v>583</v>
      </c>
      <c r="C24" s="42" t="s">
        <v>584</v>
      </c>
      <c r="D24" s="246" t="s">
        <v>585</v>
      </c>
      <c r="E24" s="246"/>
      <c r="F24" s="42" t="s">
        <v>804</v>
      </c>
      <c r="G24" s="42" t="s">
        <v>38</v>
      </c>
      <c r="H24" s="42" t="s">
        <v>39</v>
      </c>
      <c r="I24" s="42" t="s">
        <v>22</v>
      </c>
      <c r="J24" s="43" t="s">
        <v>588</v>
      </c>
      <c r="K24" s="42" t="s">
        <v>24</v>
      </c>
      <c r="L24" s="42" t="s">
        <v>25</v>
      </c>
      <c r="M24" s="44">
        <v>85</v>
      </c>
      <c r="N24" s="45">
        <v>124475</v>
      </c>
      <c r="O24" s="230"/>
    </row>
    <row r="25" spans="1:15" s="19" customFormat="1" ht="16" x14ac:dyDescent="0.2">
      <c r="A25" s="42" t="s">
        <v>369</v>
      </c>
      <c r="B25" s="42" t="s">
        <v>583</v>
      </c>
      <c r="C25" s="42" t="s">
        <v>584</v>
      </c>
      <c r="D25" s="247" t="s">
        <v>585</v>
      </c>
      <c r="E25" s="247"/>
      <c r="F25" s="42" t="s">
        <v>804</v>
      </c>
      <c r="G25" s="42" t="s">
        <v>38</v>
      </c>
      <c r="H25" s="42" t="s">
        <v>39</v>
      </c>
      <c r="I25" s="42" t="s">
        <v>22</v>
      </c>
      <c r="J25" s="43" t="s">
        <v>589</v>
      </c>
      <c r="K25" s="42" t="s">
        <v>30</v>
      </c>
      <c r="L25" s="42" t="s">
        <v>31</v>
      </c>
      <c r="M25" s="44">
        <v>85</v>
      </c>
      <c r="N25" s="45">
        <v>124485</v>
      </c>
      <c r="O25" s="230"/>
    </row>
    <row r="26" spans="1:15" s="19" customFormat="1" ht="48" x14ac:dyDescent="0.2">
      <c r="A26" s="42" t="s">
        <v>369</v>
      </c>
      <c r="B26" s="42" t="s">
        <v>416</v>
      </c>
      <c r="C26" s="42" t="s">
        <v>417</v>
      </c>
      <c r="D26" s="245" t="s">
        <v>418</v>
      </c>
      <c r="E26" s="245" t="str">
        <f>VLOOKUP(B26,Description!$A$2:$B$88,2,FALSE)</f>
        <v>Enhancing blue growth and competitiveness of MSMEs by developing action plan and transferring innovations for the valorization of the Blue crab products and by-products</v>
      </c>
      <c r="F26" s="42" t="s">
        <v>804</v>
      </c>
      <c r="G26" s="42" t="s">
        <v>38</v>
      </c>
      <c r="H26" s="42" t="s">
        <v>39</v>
      </c>
      <c r="I26" s="42" t="s">
        <v>18</v>
      </c>
      <c r="J26" s="43" t="s">
        <v>419</v>
      </c>
      <c r="K26" s="42" t="s">
        <v>20</v>
      </c>
      <c r="L26" s="42" t="s">
        <v>67</v>
      </c>
      <c r="M26" s="44">
        <v>80</v>
      </c>
      <c r="N26" s="45">
        <v>289853.40000000002</v>
      </c>
      <c r="O26" s="230">
        <f>SUMIF($C$3:$C$231,C26,$N$3:$N$231)</f>
        <v>1110204</v>
      </c>
    </row>
    <row r="27" spans="1:15" s="19" customFormat="1" ht="48" x14ac:dyDescent="0.2">
      <c r="A27" s="42" t="s">
        <v>369</v>
      </c>
      <c r="B27" s="42" t="s">
        <v>416</v>
      </c>
      <c r="C27" s="42" t="s">
        <v>417</v>
      </c>
      <c r="D27" s="246"/>
      <c r="E27" s="246"/>
      <c r="F27" s="42" t="s">
        <v>804</v>
      </c>
      <c r="G27" s="42" t="s">
        <v>38</v>
      </c>
      <c r="H27" s="42" t="s">
        <v>39</v>
      </c>
      <c r="I27" s="42" t="s">
        <v>22</v>
      </c>
      <c r="J27" s="43" t="s">
        <v>150</v>
      </c>
      <c r="K27" s="42" t="s">
        <v>20</v>
      </c>
      <c r="L27" s="42" t="s">
        <v>21</v>
      </c>
      <c r="M27" s="44">
        <v>80</v>
      </c>
      <c r="N27" s="45">
        <v>236385</v>
      </c>
      <c r="O27" s="230"/>
    </row>
    <row r="28" spans="1:15" s="19" customFormat="1" ht="16" x14ac:dyDescent="0.2">
      <c r="A28" s="42" t="s">
        <v>369</v>
      </c>
      <c r="B28" s="42" t="s">
        <v>416</v>
      </c>
      <c r="C28" s="42" t="s">
        <v>417</v>
      </c>
      <c r="D28" s="246"/>
      <c r="E28" s="246"/>
      <c r="F28" s="42" t="s">
        <v>804</v>
      </c>
      <c r="G28" s="42" t="s">
        <v>38</v>
      </c>
      <c r="H28" s="42" t="s">
        <v>39</v>
      </c>
      <c r="I28" s="42" t="s">
        <v>22</v>
      </c>
      <c r="J28" s="43" t="s">
        <v>420</v>
      </c>
      <c r="K28" s="42" t="s">
        <v>20</v>
      </c>
      <c r="L28" s="42" t="s">
        <v>35</v>
      </c>
      <c r="M28" s="44">
        <v>80</v>
      </c>
      <c r="N28" s="45">
        <v>68625.600000000006</v>
      </c>
      <c r="O28" s="230"/>
    </row>
    <row r="29" spans="1:15" s="19" customFormat="1" ht="16" x14ac:dyDescent="0.2">
      <c r="A29" s="42" t="s">
        <v>369</v>
      </c>
      <c r="B29" s="42" t="s">
        <v>416</v>
      </c>
      <c r="C29" s="42" t="s">
        <v>417</v>
      </c>
      <c r="D29" s="246"/>
      <c r="E29" s="246"/>
      <c r="F29" s="42" t="s">
        <v>804</v>
      </c>
      <c r="G29" s="42" t="s">
        <v>38</v>
      </c>
      <c r="H29" s="42" t="s">
        <v>39</v>
      </c>
      <c r="I29" s="42" t="s">
        <v>22</v>
      </c>
      <c r="J29" s="43" t="s">
        <v>421</v>
      </c>
      <c r="K29" s="42" t="s">
        <v>24</v>
      </c>
      <c r="L29" s="42" t="s">
        <v>25</v>
      </c>
      <c r="M29" s="44">
        <v>85</v>
      </c>
      <c r="N29" s="45">
        <v>138600</v>
      </c>
      <c r="O29" s="230"/>
    </row>
    <row r="30" spans="1:15" s="19" customFormat="1" ht="32" x14ac:dyDescent="0.2">
      <c r="A30" s="42" t="s">
        <v>369</v>
      </c>
      <c r="B30" s="42" t="s">
        <v>416</v>
      </c>
      <c r="C30" s="42" t="s">
        <v>417</v>
      </c>
      <c r="D30" s="246"/>
      <c r="E30" s="246"/>
      <c r="F30" s="42" t="s">
        <v>804</v>
      </c>
      <c r="G30" s="42" t="s">
        <v>38</v>
      </c>
      <c r="H30" s="42" t="s">
        <v>39</v>
      </c>
      <c r="I30" s="42" t="s">
        <v>22</v>
      </c>
      <c r="J30" s="43" t="s">
        <v>422</v>
      </c>
      <c r="K30" s="42" t="s">
        <v>24</v>
      </c>
      <c r="L30" s="42" t="s">
        <v>25</v>
      </c>
      <c r="M30" s="44">
        <v>85</v>
      </c>
      <c r="N30" s="45">
        <v>134820</v>
      </c>
      <c r="O30" s="230"/>
    </row>
    <row r="31" spans="1:15" s="19" customFormat="1" ht="32" x14ac:dyDescent="0.2">
      <c r="A31" s="42" t="s">
        <v>369</v>
      </c>
      <c r="B31" s="42" t="s">
        <v>416</v>
      </c>
      <c r="C31" s="42" t="s">
        <v>417</v>
      </c>
      <c r="D31" s="247"/>
      <c r="E31" s="247"/>
      <c r="F31" s="42" t="s">
        <v>804</v>
      </c>
      <c r="G31" s="42" t="s">
        <v>38</v>
      </c>
      <c r="H31" s="42" t="s">
        <v>39</v>
      </c>
      <c r="I31" s="42" t="s">
        <v>22</v>
      </c>
      <c r="J31" s="43" t="s">
        <v>423</v>
      </c>
      <c r="K31" s="42" t="s">
        <v>30</v>
      </c>
      <c r="L31" s="42" t="s">
        <v>31</v>
      </c>
      <c r="M31" s="44">
        <v>85</v>
      </c>
      <c r="N31" s="45">
        <v>241920</v>
      </c>
      <c r="O31" s="230"/>
    </row>
    <row r="32" spans="1:15" s="19" customFormat="1" ht="16" x14ac:dyDescent="0.2">
      <c r="A32" s="42" t="s">
        <v>369</v>
      </c>
      <c r="B32" s="42" t="s">
        <v>622</v>
      </c>
      <c r="C32" s="42" t="s">
        <v>623</v>
      </c>
      <c r="D32" s="245" t="s">
        <v>624</v>
      </c>
      <c r="E32" s="245" t="str">
        <f>VLOOKUP(B32,Description!$A$2:$B$88,2,FALSE)</f>
        <v>The project aims at supporting the development of SMEs in the healthcare solutions sector and enhancing the adoption process to better align with the needs of patients affected by neurodegenerative diseases</v>
      </c>
      <c r="F32" s="42" t="s">
        <v>804</v>
      </c>
      <c r="G32" s="42" t="s">
        <v>38</v>
      </c>
      <c r="H32" s="42" t="s">
        <v>39</v>
      </c>
      <c r="I32" s="42" t="s">
        <v>18</v>
      </c>
      <c r="J32" s="43" t="s">
        <v>239</v>
      </c>
      <c r="K32" s="42" t="s">
        <v>20</v>
      </c>
      <c r="L32" s="42" t="s">
        <v>67</v>
      </c>
      <c r="M32" s="44">
        <v>80</v>
      </c>
      <c r="N32" s="45">
        <v>297042.49</v>
      </c>
      <c r="O32" s="230">
        <f>SUMIF($C$3:$C$231,C32,$N$3:$N$231)</f>
        <v>1096336.5</v>
      </c>
    </row>
    <row r="33" spans="1:15" s="19" customFormat="1" ht="16" x14ac:dyDescent="0.2">
      <c r="A33" s="42" t="s">
        <v>369</v>
      </c>
      <c r="B33" s="42" t="s">
        <v>622</v>
      </c>
      <c r="C33" s="42" t="s">
        <v>623</v>
      </c>
      <c r="D33" s="246" t="s">
        <v>624</v>
      </c>
      <c r="E33" s="246"/>
      <c r="F33" s="42" t="s">
        <v>804</v>
      </c>
      <c r="G33" s="42" t="s">
        <v>38</v>
      </c>
      <c r="H33" s="42" t="s">
        <v>39</v>
      </c>
      <c r="I33" s="42" t="s">
        <v>22</v>
      </c>
      <c r="J33" s="43" t="s">
        <v>625</v>
      </c>
      <c r="K33" s="42" t="s">
        <v>20</v>
      </c>
      <c r="L33" s="42" t="s">
        <v>67</v>
      </c>
      <c r="M33" s="44">
        <v>80</v>
      </c>
      <c r="N33" s="45">
        <v>164446.10999999999</v>
      </c>
      <c r="O33" s="230"/>
    </row>
    <row r="34" spans="1:15" s="19" customFormat="1" ht="48" x14ac:dyDescent="0.2">
      <c r="A34" s="42" t="s">
        <v>369</v>
      </c>
      <c r="B34" s="42" t="s">
        <v>622</v>
      </c>
      <c r="C34" s="42" t="s">
        <v>623</v>
      </c>
      <c r="D34" s="246" t="s">
        <v>624</v>
      </c>
      <c r="E34" s="246"/>
      <c r="F34" s="42" t="s">
        <v>804</v>
      </c>
      <c r="G34" s="42" t="s">
        <v>38</v>
      </c>
      <c r="H34" s="42" t="s">
        <v>39</v>
      </c>
      <c r="I34" s="42" t="s">
        <v>22</v>
      </c>
      <c r="J34" s="43" t="s">
        <v>96</v>
      </c>
      <c r="K34" s="42" t="s">
        <v>20</v>
      </c>
      <c r="L34" s="42" t="s">
        <v>35</v>
      </c>
      <c r="M34" s="44">
        <v>80</v>
      </c>
      <c r="N34" s="45">
        <v>212476.06</v>
      </c>
      <c r="O34" s="230"/>
    </row>
    <row r="35" spans="1:15" s="19" customFormat="1" ht="16" x14ac:dyDescent="0.2">
      <c r="A35" s="42" t="s">
        <v>369</v>
      </c>
      <c r="B35" s="42" t="s">
        <v>622</v>
      </c>
      <c r="C35" s="42" t="s">
        <v>623</v>
      </c>
      <c r="D35" s="246" t="s">
        <v>624</v>
      </c>
      <c r="E35" s="246"/>
      <c r="F35" s="42" t="s">
        <v>804</v>
      </c>
      <c r="G35" s="42" t="s">
        <v>38</v>
      </c>
      <c r="H35" s="42" t="s">
        <v>39</v>
      </c>
      <c r="I35" s="42" t="s">
        <v>22</v>
      </c>
      <c r="J35" s="43" t="s">
        <v>626</v>
      </c>
      <c r="K35" s="42" t="s">
        <v>30</v>
      </c>
      <c r="L35" s="42" t="s">
        <v>31</v>
      </c>
      <c r="M35" s="44">
        <v>85</v>
      </c>
      <c r="N35" s="45">
        <v>154172.85999999999</v>
      </c>
      <c r="O35" s="230"/>
    </row>
    <row r="36" spans="1:15" s="19" customFormat="1" ht="16" x14ac:dyDescent="0.2">
      <c r="A36" s="42" t="s">
        <v>369</v>
      </c>
      <c r="B36" s="42" t="s">
        <v>622</v>
      </c>
      <c r="C36" s="42" t="s">
        <v>623</v>
      </c>
      <c r="D36" s="246" t="s">
        <v>624</v>
      </c>
      <c r="E36" s="246"/>
      <c r="F36" s="42" t="s">
        <v>804</v>
      </c>
      <c r="G36" s="42" t="s">
        <v>38</v>
      </c>
      <c r="H36" s="42" t="s">
        <v>39</v>
      </c>
      <c r="I36" s="42" t="s">
        <v>22</v>
      </c>
      <c r="J36" s="43" t="s">
        <v>627</v>
      </c>
      <c r="K36" s="42" t="s">
        <v>24</v>
      </c>
      <c r="L36" s="42" t="s">
        <v>25</v>
      </c>
      <c r="M36" s="44">
        <v>85</v>
      </c>
      <c r="N36" s="45">
        <v>101946.48</v>
      </c>
      <c r="O36" s="230"/>
    </row>
    <row r="37" spans="1:15" s="19" customFormat="1" ht="32" x14ac:dyDescent="0.2">
      <c r="A37" s="42" t="s">
        <v>369</v>
      </c>
      <c r="B37" s="42" t="s">
        <v>622</v>
      </c>
      <c r="C37" s="42" t="s">
        <v>623</v>
      </c>
      <c r="D37" s="247" t="s">
        <v>624</v>
      </c>
      <c r="E37" s="247"/>
      <c r="F37" s="42" t="s">
        <v>804</v>
      </c>
      <c r="G37" s="42" t="s">
        <v>38</v>
      </c>
      <c r="H37" s="42" t="s">
        <v>39</v>
      </c>
      <c r="I37" s="42" t="s">
        <v>22</v>
      </c>
      <c r="J37" s="43" t="s">
        <v>170</v>
      </c>
      <c r="K37" s="42" t="s">
        <v>30</v>
      </c>
      <c r="L37" s="42" t="s">
        <v>31</v>
      </c>
      <c r="M37" s="44">
        <v>85</v>
      </c>
      <c r="N37" s="45">
        <v>166252.5</v>
      </c>
      <c r="O37" s="230"/>
    </row>
    <row r="38" spans="1:15" s="19" customFormat="1" ht="26.25" customHeight="1" x14ac:dyDescent="0.2">
      <c r="A38" s="42" t="s">
        <v>369</v>
      </c>
      <c r="B38" s="42" t="s">
        <v>605</v>
      </c>
      <c r="C38" s="42" t="s">
        <v>606</v>
      </c>
      <c r="D38" s="225" t="s">
        <v>607</v>
      </c>
      <c r="E38" s="225" t="str">
        <f>VLOOKUP(B38,Description!$A$2:$B$88,2,FALSE)</f>
        <v>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v>
      </c>
      <c r="F38" s="42" t="s">
        <v>804</v>
      </c>
      <c r="G38" s="42" t="s">
        <v>38</v>
      </c>
      <c r="H38" s="42" t="s">
        <v>39</v>
      </c>
      <c r="I38" s="42" t="s">
        <v>18</v>
      </c>
      <c r="J38" s="43" t="s">
        <v>608</v>
      </c>
      <c r="K38" s="42" t="s">
        <v>20</v>
      </c>
      <c r="L38" s="42" t="s">
        <v>67</v>
      </c>
      <c r="M38" s="44">
        <v>80</v>
      </c>
      <c r="N38" s="45">
        <v>345015</v>
      </c>
      <c r="O38" s="230">
        <f>SUMIF($C$3:$C$231,C38,$N$3:$N$231)</f>
        <v>865090.05999999994</v>
      </c>
    </row>
    <row r="39" spans="1:15" s="19" customFormat="1" ht="24.75" customHeight="1" x14ac:dyDescent="0.2">
      <c r="A39" s="42" t="s">
        <v>369</v>
      </c>
      <c r="B39" s="42" t="s">
        <v>605</v>
      </c>
      <c r="C39" s="42" t="s">
        <v>606</v>
      </c>
      <c r="D39" s="173" t="s">
        <v>607</v>
      </c>
      <c r="E39" s="173"/>
      <c r="F39" s="42" t="s">
        <v>804</v>
      </c>
      <c r="G39" s="42" t="s">
        <v>38</v>
      </c>
      <c r="H39" s="42" t="s">
        <v>39</v>
      </c>
      <c r="I39" s="42" t="s">
        <v>22</v>
      </c>
      <c r="J39" s="43" t="s">
        <v>609</v>
      </c>
      <c r="K39" s="42" t="s">
        <v>30</v>
      </c>
      <c r="L39" s="42" t="s">
        <v>31</v>
      </c>
      <c r="M39" s="44">
        <v>85</v>
      </c>
      <c r="N39" s="45">
        <v>201341.7</v>
      </c>
      <c r="O39" s="230"/>
    </row>
    <row r="40" spans="1:15" s="19" customFormat="1" ht="28.5" customHeight="1" x14ac:dyDescent="0.2">
      <c r="A40" s="42" t="s">
        <v>369</v>
      </c>
      <c r="B40" s="42" t="s">
        <v>605</v>
      </c>
      <c r="C40" s="42" t="s">
        <v>606</v>
      </c>
      <c r="D40" s="173" t="s">
        <v>607</v>
      </c>
      <c r="E40" s="173"/>
      <c r="F40" s="42" t="s">
        <v>804</v>
      </c>
      <c r="G40" s="42" t="s">
        <v>38</v>
      </c>
      <c r="H40" s="42" t="s">
        <v>39</v>
      </c>
      <c r="I40" s="42" t="s">
        <v>22</v>
      </c>
      <c r="J40" s="43" t="s">
        <v>610</v>
      </c>
      <c r="K40" s="42" t="s">
        <v>24</v>
      </c>
      <c r="L40" s="42" t="s">
        <v>25</v>
      </c>
      <c r="M40" s="44">
        <v>85</v>
      </c>
      <c r="N40" s="45">
        <v>198336.6</v>
      </c>
      <c r="O40" s="230"/>
    </row>
    <row r="41" spans="1:15" s="19" customFormat="1" ht="16" x14ac:dyDescent="0.2">
      <c r="A41" s="42" t="s">
        <v>369</v>
      </c>
      <c r="B41" s="42" t="s">
        <v>605</v>
      </c>
      <c r="C41" s="42" t="s">
        <v>606</v>
      </c>
      <c r="D41" s="226" t="s">
        <v>607</v>
      </c>
      <c r="E41" s="226"/>
      <c r="F41" s="42" t="s">
        <v>804</v>
      </c>
      <c r="G41" s="42" t="s">
        <v>38</v>
      </c>
      <c r="H41" s="42" t="s">
        <v>39</v>
      </c>
      <c r="I41" s="42" t="s">
        <v>22</v>
      </c>
      <c r="J41" s="43" t="s">
        <v>604</v>
      </c>
      <c r="K41" s="42" t="s">
        <v>20</v>
      </c>
      <c r="L41" s="42" t="s">
        <v>35</v>
      </c>
      <c r="M41" s="44">
        <v>80</v>
      </c>
      <c r="N41" s="45">
        <v>120396.76</v>
      </c>
      <c r="O41" s="230"/>
    </row>
    <row r="42" spans="1:15" s="19" customFormat="1" ht="15" customHeight="1" x14ac:dyDescent="0.2">
      <c r="A42" s="42" t="s">
        <v>369</v>
      </c>
      <c r="B42" s="42" t="s">
        <v>501</v>
      </c>
      <c r="C42" s="42" t="s">
        <v>502</v>
      </c>
      <c r="D42" s="245" t="s">
        <v>503</v>
      </c>
      <c r="E42" s="245" t="str">
        <f>VLOOKUP(B42,Description!$A$2:$B$88,2,FALSE)</f>
        <v>The HEVON project addresses the common challenges faced by the South Adriatic olive oil sector,
encouraging innovation and promoting the High Quality Extra Virgin Olive Oil Network (HEVON) to
ensure sustainable economic growth.</v>
      </c>
      <c r="F42" s="42" t="s">
        <v>804</v>
      </c>
      <c r="G42" s="42" t="s">
        <v>38</v>
      </c>
      <c r="H42" s="42" t="s">
        <v>39</v>
      </c>
      <c r="I42" s="42" t="s">
        <v>18</v>
      </c>
      <c r="J42" s="43" t="s">
        <v>504</v>
      </c>
      <c r="K42" s="42" t="s">
        <v>20</v>
      </c>
      <c r="L42" s="42" t="s">
        <v>35</v>
      </c>
      <c r="M42" s="44">
        <v>80</v>
      </c>
      <c r="N42" s="45">
        <v>232350.9</v>
      </c>
      <c r="O42" s="230">
        <f>SUMIF($C$3:$C$231,C42,$N$3:$N$231)</f>
        <v>920700.96</v>
      </c>
    </row>
    <row r="43" spans="1:15" s="19" customFormat="1" ht="32" x14ac:dyDescent="0.2">
      <c r="A43" s="42" t="s">
        <v>369</v>
      </c>
      <c r="B43" s="42" t="s">
        <v>501</v>
      </c>
      <c r="C43" s="42" t="s">
        <v>502</v>
      </c>
      <c r="D43" s="246" t="s">
        <v>503</v>
      </c>
      <c r="E43" s="246"/>
      <c r="F43" s="42" t="s">
        <v>804</v>
      </c>
      <c r="G43" s="42" t="s">
        <v>38</v>
      </c>
      <c r="H43" s="42" t="s">
        <v>39</v>
      </c>
      <c r="I43" s="42" t="s">
        <v>22</v>
      </c>
      <c r="J43" s="43" t="s">
        <v>71</v>
      </c>
      <c r="K43" s="42" t="s">
        <v>20</v>
      </c>
      <c r="L43" s="42" t="s">
        <v>67</v>
      </c>
      <c r="M43" s="44">
        <v>80</v>
      </c>
      <c r="N43" s="45">
        <v>164563.74</v>
      </c>
      <c r="O43" s="230"/>
    </row>
    <row r="44" spans="1:15" s="19" customFormat="1" ht="112" x14ac:dyDescent="0.2">
      <c r="A44" s="42" t="s">
        <v>369</v>
      </c>
      <c r="B44" s="42" t="s">
        <v>501</v>
      </c>
      <c r="C44" s="42" t="s">
        <v>502</v>
      </c>
      <c r="D44" s="246" t="s">
        <v>503</v>
      </c>
      <c r="E44" s="246"/>
      <c r="F44" s="42" t="s">
        <v>804</v>
      </c>
      <c r="G44" s="42" t="s">
        <v>38</v>
      </c>
      <c r="H44" s="42" t="s">
        <v>39</v>
      </c>
      <c r="I44" s="42" t="s">
        <v>22</v>
      </c>
      <c r="J44" s="43" t="s">
        <v>505</v>
      </c>
      <c r="K44" s="42" t="s">
        <v>30</v>
      </c>
      <c r="L44" s="42" t="s">
        <v>31</v>
      </c>
      <c r="M44" s="44">
        <v>85</v>
      </c>
      <c r="N44" s="45">
        <v>129780</v>
      </c>
      <c r="O44" s="230"/>
    </row>
    <row r="45" spans="1:15" s="19" customFormat="1" ht="32" x14ac:dyDescent="0.2">
      <c r="A45" s="42" t="s">
        <v>369</v>
      </c>
      <c r="B45" s="42" t="s">
        <v>501</v>
      </c>
      <c r="C45" s="42" t="s">
        <v>502</v>
      </c>
      <c r="D45" s="246" t="s">
        <v>503</v>
      </c>
      <c r="E45" s="246"/>
      <c r="F45" s="42" t="s">
        <v>804</v>
      </c>
      <c r="G45" s="42" t="s">
        <v>38</v>
      </c>
      <c r="H45" s="42" t="s">
        <v>39</v>
      </c>
      <c r="I45" s="42" t="s">
        <v>22</v>
      </c>
      <c r="J45" s="43" t="s">
        <v>439</v>
      </c>
      <c r="K45" s="42" t="s">
        <v>24</v>
      </c>
      <c r="L45" s="42" t="s">
        <v>86</v>
      </c>
      <c r="M45" s="44">
        <v>85</v>
      </c>
      <c r="N45" s="45">
        <v>149565</v>
      </c>
      <c r="O45" s="230"/>
    </row>
    <row r="46" spans="1:15" s="19" customFormat="1" ht="32" x14ac:dyDescent="0.2">
      <c r="A46" s="42" t="s">
        <v>369</v>
      </c>
      <c r="B46" s="42" t="s">
        <v>501</v>
      </c>
      <c r="C46" s="42" t="s">
        <v>502</v>
      </c>
      <c r="D46" s="246" t="s">
        <v>503</v>
      </c>
      <c r="E46" s="246"/>
      <c r="F46" s="42" t="s">
        <v>804</v>
      </c>
      <c r="G46" s="42" t="s">
        <v>38</v>
      </c>
      <c r="H46" s="42" t="s">
        <v>39</v>
      </c>
      <c r="I46" s="42" t="s">
        <v>22</v>
      </c>
      <c r="J46" s="43" t="s">
        <v>130</v>
      </c>
      <c r="K46" s="42" t="s">
        <v>20</v>
      </c>
      <c r="L46" s="42" t="s">
        <v>35</v>
      </c>
      <c r="M46" s="44">
        <v>80</v>
      </c>
      <c r="N46" s="45">
        <v>114409.32</v>
      </c>
      <c r="O46" s="230"/>
    </row>
    <row r="47" spans="1:15" s="19" customFormat="1" ht="16" x14ac:dyDescent="0.2">
      <c r="A47" s="42" t="s">
        <v>369</v>
      </c>
      <c r="B47" s="42" t="s">
        <v>501</v>
      </c>
      <c r="C47" s="42" t="s">
        <v>502</v>
      </c>
      <c r="D47" s="247" t="s">
        <v>503</v>
      </c>
      <c r="E47" s="247"/>
      <c r="F47" s="42" t="s">
        <v>804</v>
      </c>
      <c r="G47" s="42" t="s">
        <v>38</v>
      </c>
      <c r="H47" s="42" t="s">
        <v>39</v>
      </c>
      <c r="I47" s="42" t="s">
        <v>22</v>
      </c>
      <c r="J47" s="43" t="s">
        <v>506</v>
      </c>
      <c r="K47" s="42" t="s">
        <v>24</v>
      </c>
      <c r="L47" s="42" t="s">
        <v>438</v>
      </c>
      <c r="M47" s="44">
        <v>85</v>
      </c>
      <c r="N47" s="45">
        <v>130032</v>
      </c>
      <c r="O47" s="230"/>
    </row>
    <row r="48" spans="1:15" s="19" customFormat="1" ht="32" x14ac:dyDescent="0.2">
      <c r="A48" s="42" t="s">
        <v>369</v>
      </c>
      <c r="B48" s="42" t="s">
        <v>447</v>
      </c>
      <c r="C48" s="42" t="s">
        <v>448</v>
      </c>
      <c r="D48" s="245" t="s">
        <v>449</v>
      </c>
      <c r="E48" s="245" t="str">
        <f>VLOOKUP(B48,Description!$A$2:$B$88,2,FALSE)</f>
        <v>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v>
      </c>
      <c r="F48" s="42" t="s">
        <v>804</v>
      </c>
      <c r="G48" s="42" t="s">
        <v>38</v>
      </c>
      <c r="H48" s="42" t="s">
        <v>39</v>
      </c>
      <c r="I48" s="42" t="s">
        <v>18</v>
      </c>
      <c r="J48" s="43" t="s">
        <v>450</v>
      </c>
      <c r="K48" s="42" t="s">
        <v>20</v>
      </c>
      <c r="L48" s="42" t="s">
        <v>67</v>
      </c>
      <c r="M48" s="44">
        <v>80</v>
      </c>
      <c r="N48" s="45">
        <v>240272.28</v>
      </c>
      <c r="O48" s="230">
        <f>SUMIF($C$3:$C$231,C48,$N$3:$N$231)</f>
        <v>931910.96000000008</v>
      </c>
    </row>
    <row r="49" spans="1:15" s="19" customFormat="1" ht="32" x14ac:dyDescent="0.2">
      <c r="A49" s="42" t="s">
        <v>369</v>
      </c>
      <c r="B49" s="42" t="s">
        <v>447</v>
      </c>
      <c r="C49" s="42" t="s">
        <v>448</v>
      </c>
      <c r="D49" s="246"/>
      <c r="E49" s="246"/>
      <c r="F49" s="42" t="s">
        <v>804</v>
      </c>
      <c r="G49" s="42" t="s">
        <v>38</v>
      </c>
      <c r="H49" s="42" t="s">
        <v>39</v>
      </c>
      <c r="I49" s="42" t="s">
        <v>22</v>
      </c>
      <c r="J49" s="43" t="s">
        <v>451</v>
      </c>
      <c r="K49" s="42" t="s">
        <v>24</v>
      </c>
      <c r="L49" s="42" t="s">
        <v>25</v>
      </c>
      <c r="M49" s="44">
        <v>85</v>
      </c>
      <c r="N49" s="45">
        <v>113479.98</v>
      </c>
      <c r="O49" s="230"/>
    </row>
    <row r="50" spans="1:15" s="19" customFormat="1" ht="32" x14ac:dyDescent="0.2">
      <c r="A50" s="42" t="s">
        <v>369</v>
      </c>
      <c r="B50" s="42" t="s">
        <v>447</v>
      </c>
      <c r="C50" s="42" t="s">
        <v>448</v>
      </c>
      <c r="D50" s="246"/>
      <c r="E50" s="246"/>
      <c r="F50" s="42" t="s">
        <v>804</v>
      </c>
      <c r="G50" s="42" t="s">
        <v>38</v>
      </c>
      <c r="H50" s="42" t="s">
        <v>39</v>
      </c>
      <c r="I50" s="42" t="s">
        <v>22</v>
      </c>
      <c r="J50" s="43" t="s">
        <v>129</v>
      </c>
      <c r="K50" s="42" t="s">
        <v>20</v>
      </c>
      <c r="L50" s="42" t="s">
        <v>67</v>
      </c>
      <c r="M50" s="44">
        <v>80</v>
      </c>
      <c r="N50" s="45">
        <v>154349.16</v>
      </c>
      <c r="O50" s="230"/>
    </row>
    <row r="51" spans="1:15" s="19" customFormat="1" ht="16" x14ac:dyDescent="0.2">
      <c r="A51" s="42" t="s">
        <v>369</v>
      </c>
      <c r="B51" s="42" t="s">
        <v>447</v>
      </c>
      <c r="C51" s="42" t="s">
        <v>448</v>
      </c>
      <c r="D51" s="246"/>
      <c r="E51" s="246"/>
      <c r="F51" s="42" t="s">
        <v>804</v>
      </c>
      <c r="G51" s="42" t="s">
        <v>38</v>
      </c>
      <c r="H51" s="42" t="s">
        <v>39</v>
      </c>
      <c r="I51" s="42" t="s">
        <v>22</v>
      </c>
      <c r="J51" s="43" t="s">
        <v>40</v>
      </c>
      <c r="K51" s="42" t="s">
        <v>24</v>
      </c>
      <c r="L51" s="42" t="s">
        <v>41</v>
      </c>
      <c r="M51" s="44">
        <v>85</v>
      </c>
      <c r="N51" s="45">
        <v>130886</v>
      </c>
      <c r="O51" s="230"/>
    </row>
    <row r="52" spans="1:15" s="19" customFormat="1" ht="32" x14ac:dyDescent="0.2">
      <c r="A52" s="42" t="s">
        <v>369</v>
      </c>
      <c r="B52" s="42" t="s">
        <v>447</v>
      </c>
      <c r="C52" s="42" t="s">
        <v>448</v>
      </c>
      <c r="D52" s="246"/>
      <c r="E52" s="246"/>
      <c r="F52" s="42" t="s">
        <v>804</v>
      </c>
      <c r="G52" s="42" t="s">
        <v>38</v>
      </c>
      <c r="H52" s="42" t="s">
        <v>39</v>
      </c>
      <c r="I52" s="42" t="s">
        <v>22</v>
      </c>
      <c r="J52" s="43" t="s">
        <v>452</v>
      </c>
      <c r="K52" s="42" t="s">
        <v>30</v>
      </c>
      <c r="L52" s="42" t="s">
        <v>31</v>
      </c>
      <c r="M52" s="44">
        <v>85</v>
      </c>
      <c r="N52" s="45">
        <v>156397.5</v>
      </c>
      <c r="O52" s="230"/>
    </row>
    <row r="53" spans="1:15" s="19" customFormat="1" ht="32" x14ac:dyDescent="0.2">
      <c r="A53" s="42" t="s">
        <v>369</v>
      </c>
      <c r="B53" s="42" t="s">
        <v>447</v>
      </c>
      <c r="C53" s="42" t="s">
        <v>448</v>
      </c>
      <c r="D53" s="247"/>
      <c r="E53" s="247"/>
      <c r="F53" s="42" t="s">
        <v>804</v>
      </c>
      <c r="G53" s="42" t="s">
        <v>38</v>
      </c>
      <c r="H53" s="42" t="s">
        <v>39</v>
      </c>
      <c r="I53" s="42" t="s">
        <v>22</v>
      </c>
      <c r="J53" s="43" t="s">
        <v>453</v>
      </c>
      <c r="K53" s="42" t="s">
        <v>20</v>
      </c>
      <c r="L53" s="42" t="s">
        <v>59</v>
      </c>
      <c r="M53" s="44">
        <v>80</v>
      </c>
      <c r="N53" s="45">
        <v>136526.04</v>
      </c>
      <c r="O53" s="230"/>
    </row>
    <row r="54" spans="1:15" s="19" customFormat="1" ht="32" x14ac:dyDescent="0.2">
      <c r="A54" s="42" t="s">
        <v>369</v>
      </c>
      <c r="B54" s="42" t="s">
        <v>424</v>
      </c>
      <c r="C54" s="42" t="s">
        <v>425</v>
      </c>
      <c r="D54" s="225" t="s">
        <v>426</v>
      </c>
      <c r="E54" s="225" t="str">
        <f>VLOOKUP(B54,Description!$A$2:$B$88,2,FALSE)</f>
        <v>To enhance the sustainable growth and competitiveness of Cultural and Creative SMEs and professionals in the South Adriatic area by fostering cross-border collaboration, improving cultural governance, and supporting policy innovation.</v>
      </c>
      <c r="F54" s="42" t="s">
        <v>804</v>
      </c>
      <c r="G54" s="42" t="s">
        <v>38</v>
      </c>
      <c r="H54" s="42" t="s">
        <v>39</v>
      </c>
      <c r="I54" s="42" t="s">
        <v>18</v>
      </c>
      <c r="J54" s="43" t="s">
        <v>427</v>
      </c>
      <c r="K54" s="42" t="s">
        <v>24</v>
      </c>
      <c r="L54" s="42" t="s">
        <v>25</v>
      </c>
      <c r="M54" s="44">
        <v>85</v>
      </c>
      <c r="N54" s="45">
        <v>165245</v>
      </c>
      <c r="O54" s="230">
        <f>SUMIF($C$3:$C$231,C54,$N$3:$N$231)</f>
        <v>823325.1</v>
      </c>
    </row>
    <row r="55" spans="1:15" s="19" customFormat="1" ht="48" x14ac:dyDescent="0.2">
      <c r="A55" s="42" t="s">
        <v>369</v>
      </c>
      <c r="B55" s="42" t="s">
        <v>424</v>
      </c>
      <c r="C55" s="42" t="s">
        <v>425</v>
      </c>
      <c r="D55" s="173"/>
      <c r="E55" s="173"/>
      <c r="F55" s="42" t="s">
        <v>804</v>
      </c>
      <c r="G55" s="42" t="s">
        <v>38</v>
      </c>
      <c r="H55" s="42" t="s">
        <v>39</v>
      </c>
      <c r="I55" s="42" t="s">
        <v>22</v>
      </c>
      <c r="J55" s="43" t="s">
        <v>187</v>
      </c>
      <c r="K55" s="42" t="s">
        <v>20</v>
      </c>
      <c r="L55" s="42" t="s">
        <v>67</v>
      </c>
      <c r="M55" s="44">
        <v>80</v>
      </c>
      <c r="N55" s="45">
        <v>228505.5</v>
      </c>
      <c r="O55" s="230"/>
    </row>
    <row r="56" spans="1:15" s="19" customFormat="1" ht="16" x14ac:dyDescent="0.2">
      <c r="A56" s="42" t="s">
        <v>369</v>
      </c>
      <c r="B56" s="42" t="s">
        <v>424</v>
      </c>
      <c r="C56" s="42" t="s">
        <v>425</v>
      </c>
      <c r="D56" s="173"/>
      <c r="E56" s="173"/>
      <c r="F56" s="42" t="s">
        <v>804</v>
      </c>
      <c r="G56" s="42" t="s">
        <v>38</v>
      </c>
      <c r="H56" s="42" t="s">
        <v>39</v>
      </c>
      <c r="I56" s="42" t="s">
        <v>22</v>
      </c>
      <c r="J56" s="43" t="s">
        <v>406</v>
      </c>
      <c r="K56" s="42" t="s">
        <v>24</v>
      </c>
      <c r="L56" s="42" t="s">
        <v>25</v>
      </c>
      <c r="M56" s="44">
        <v>85</v>
      </c>
      <c r="N56" s="45">
        <v>120700</v>
      </c>
      <c r="O56" s="230"/>
    </row>
    <row r="57" spans="1:15" s="19" customFormat="1" ht="16" x14ac:dyDescent="0.2">
      <c r="A57" s="42" t="s">
        <v>369</v>
      </c>
      <c r="B57" s="42" t="s">
        <v>424</v>
      </c>
      <c r="C57" s="42" t="s">
        <v>425</v>
      </c>
      <c r="D57" s="173"/>
      <c r="E57" s="173"/>
      <c r="F57" s="42" t="s">
        <v>804</v>
      </c>
      <c r="G57" s="42" t="s">
        <v>38</v>
      </c>
      <c r="H57" s="42" t="s">
        <v>39</v>
      </c>
      <c r="I57" s="42" t="s">
        <v>22</v>
      </c>
      <c r="J57" s="43" t="s">
        <v>193</v>
      </c>
      <c r="K57" s="42" t="s">
        <v>30</v>
      </c>
      <c r="L57" s="42" t="s">
        <v>31</v>
      </c>
      <c r="M57" s="44">
        <v>85</v>
      </c>
      <c r="N57" s="45">
        <v>158700</v>
      </c>
      <c r="O57" s="230"/>
    </row>
    <row r="58" spans="1:15" s="19" customFormat="1" ht="16" x14ac:dyDescent="0.2">
      <c r="A58" s="42" t="s">
        <v>369</v>
      </c>
      <c r="B58" s="42" t="s">
        <v>424</v>
      </c>
      <c r="C58" s="42" t="s">
        <v>425</v>
      </c>
      <c r="D58" s="226"/>
      <c r="E58" s="226"/>
      <c r="F58" s="42" t="s">
        <v>804</v>
      </c>
      <c r="G58" s="42" t="s">
        <v>38</v>
      </c>
      <c r="H58" s="42" t="s">
        <v>39</v>
      </c>
      <c r="I58" s="42" t="s">
        <v>22</v>
      </c>
      <c r="J58" s="43" t="s">
        <v>58</v>
      </c>
      <c r="K58" s="42" t="s">
        <v>20</v>
      </c>
      <c r="L58" s="42" t="s">
        <v>59</v>
      </c>
      <c r="M58" s="44">
        <v>80</v>
      </c>
      <c r="N58" s="45">
        <v>150174.6</v>
      </c>
      <c r="O58" s="230"/>
    </row>
    <row r="59" spans="1:15" s="19" customFormat="1" ht="32" x14ac:dyDescent="0.2">
      <c r="A59" s="46" t="s">
        <v>369</v>
      </c>
      <c r="B59" s="46" t="s">
        <v>462</v>
      </c>
      <c r="C59" s="46" t="s">
        <v>463</v>
      </c>
      <c r="D59" s="231" t="s">
        <v>464</v>
      </c>
      <c r="E59" s="231" t="str">
        <f>VLOOKUP(B59,Description!$A$2:$B$88,2,FALSE)</f>
        <v>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v>
      </c>
      <c r="F59" s="46" t="s">
        <v>805</v>
      </c>
      <c r="G59" s="46" t="s">
        <v>73</v>
      </c>
      <c r="H59" s="46" t="s">
        <v>74</v>
      </c>
      <c r="I59" s="46" t="s">
        <v>18</v>
      </c>
      <c r="J59" s="47" t="s">
        <v>129</v>
      </c>
      <c r="K59" s="46" t="s">
        <v>20</v>
      </c>
      <c r="L59" s="46" t="s">
        <v>67</v>
      </c>
      <c r="M59" s="48">
        <v>80</v>
      </c>
      <c r="N59" s="49">
        <v>343718.17</v>
      </c>
      <c r="O59" s="234">
        <f>SUMIF($C$3:$C$231,C59,$N$3:$N$231)</f>
        <v>1008082.77</v>
      </c>
    </row>
    <row r="60" spans="1:15" s="19" customFormat="1" ht="16" x14ac:dyDescent="0.2">
      <c r="A60" s="46" t="s">
        <v>369</v>
      </c>
      <c r="B60" s="46" t="s">
        <v>462</v>
      </c>
      <c r="C60" s="46" t="s">
        <v>463</v>
      </c>
      <c r="D60" s="232"/>
      <c r="E60" s="232"/>
      <c r="F60" s="46" t="s">
        <v>805</v>
      </c>
      <c r="G60" s="46" t="s">
        <v>73</v>
      </c>
      <c r="H60" s="46" t="s">
        <v>74</v>
      </c>
      <c r="I60" s="46" t="s">
        <v>22</v>
      </c>
      <c r="J60" s="47" t="s">
        <v>465</v>
      </c>
      <c r="K60" s="46" t="s">
        <v>20</v>
      </c>
      <c r="L60" s="46" t="s">
        <v>67</v>
      </c>
      <c r="M60" s="48">
        <v>80</v>
      </c>
      <c r="N60" s="49">
        <v>201797</v>
      </c>
      <c r="O60" s="234"/>
    </row>
    <row r="61" spans="1:15" s="19" customFormat="1" ht="28.5" customHeight="1" x14ac:dyDescent="0.2">
      <c r="A61" s="46" t="s">
        <v>369</v>
      </c>
      <c r="B61" s="46" t="s">
        <v>462</v>
      </c>
      <c r="C61" s="46" t="s">
        <v>463</v>
      </c>
      <c r="D61" s="232"/>
      <c r="E61" s="232"/>
      <c r="F61" s="46" t="s">
        <v>805</v>
      </c>
      <c r="G61" s="46" t="s">
        <v>73</v>
      </c>
      <c r="H61" s="46" t="s">
        <v>74</v>
      </c>
      <c r="I61" s="46" t="s">
        <v>22</v>
      </c>
      <c r="J61" s="47" t="s">
        <v>466</v>
      </c>
      <c r="K61" s="46" t="s">
        <v>30</v>
      </c>
      <c r="L61" s="46" t="s">
        <v>31</v>
      </c>
      <c r="M61" s="48">
        <v>85</v>
      </c>
      <c r="N61" s="49">
        <v>184116</v>
      </c>
      <c r="O61" s="234"/>
    </row>
    <row r="62" spans="1:15" s="19" customFormat="1" ht="48" x14ac:dyDescent="0.2">
      <c r="A62" s="46" t="s">
        <v>369</v>
      </c>
      <c r="B62" s="46" t="s">
        <v>462</v>
      </c>
      <c r="C62" s="46" t="s">
        <v>463</v>
      </c>
      <c r="D62" s="232"/>
      <c r="E62" s="232"/>
      <c r="F62" s="46" t="s">
        <v>805</v>
      </c>
      <c r="G62" s="46" t="s">
        <v>73</v>
      </c>
      <c r="H62" s="46" t="s">
        <v>74</v>
      </c>
      <c r="I62" s="46" t="s">
        <v>22</v>
      </c>
      <c r="J62" s="47" t="s">
        <v>467</v>
      </c>
      <c r="K62" s="46" t="s">
        <v>24</v>
      </c>
      <c r="L62" s="46" t="s">
        <v>25</v>
      </c>
      <c r="M62" s="48">
        <v>85</v>
      </c>
      <c r="N62" s="49">
        <v>63243.8</v>
      </c>
      <c r="O62" s="234"/>
    </row>
    <row r="63" spans="1:15" s="19" customFormat="1" ht="32" x14ac:dyDescent="0.2">
      <c r="A63" s="46" t="s">
        <v>369</v>
      </c>
      <c r="B63" s="46" t="s">
        <v>462</v>
      </c>
      <c r="C63" s="46" t="s">
        <v>463</v>
      </c>
      <c r="D63" s="232"/>
      <c r="E63" s="232"/>
      <c r="F63" s="46" t="s">
        <v>805</v>
      </c>
      <c r="G63" s="46" t="s">
        <v>73</v>
      </c>
      <c r="H63" s="46" t="s">
        <v>74</v>
      </c>
      <c r="I63" s="46" t="s">
        <v>22</v>
      </c>
      <c r="J63" s="47" t="s">
        <v>437</v>
      </c>
      <c r="K63" s="46" t="s">
        <v>24</v>
      </c>
      <c r="L63" s="46" t="s">
        <v>49</v>
      </c>
      <c r="M63" s="48">
        <v>85</v>
      </c>
      <c r="N63" s="49">
        <v>104327.8</v>
      </c>
      <c r="O63" s="234"/>
    </row>
    <row r="64" spans="1:15" s="19" customFormat="1" ht="16" x14ac:dyDescent="0.2">
      <c r="A64" s="46" t="s">
        <v>369</v>
      </c>
      <c r="B64" s="46" t="s">
        <v>462</v>
      </c>
      <c r="C64" s="46" t="s">
        <v>463</v>
      </c>
      <c r="D64" s="233"/>
      <c r="E64" s="233"/>
      <c r="F64" s="46" t="s">
        <v>805</v>
      </c>
      <c r="G64" s="46" t="s">
        <v>73</v>
      </c>
      <c r="H64" s="46" t="s">
        <v>74</v>
      </c>
      <c r="I64" s="46" t="s">
        <v>22</v>
      </c>
      <c r="J64" s="47" t="s">
        <v>468</v>
      </c>
      <c r="K64" s="46" t="s">
        <v>24</v>
      </c>
      <c r="L64" s="46" t="s">
        <v>25</v>
      </c>
      <c r="M64" s="48">
        <v>85</v>
      </c>
      <c r="N64" s="49">
        <v>110880</v>
      </c>
      <c r="O64" s="234"/>
    </row>
    <row r="65" spans="1:15" s="19" customFormat="1" ht="16" x14ac:dyDescent="0.2">
      <c r="A65" s="46" t="s">
        <v>369</v>
      </c>
      <c r="B65" s="46" t="s">
        <v>628</v>
      </c>
      <c r="C65" s="46" t="s">
        <v>629</v>
      </c>
      <c r="D65" s="231" t="s">
        <v>630</v>
      </c>
      <c r="E65" s="231" t="str">
        <f>VLOOKUP(B65,Description!$A$2:$B$88,2,FALSE)</f>
        <v>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v>
      </c>
      <c r="F65" s="46" t="s">
        <v>805</v>
      </c>
      <c r="G65" s="46" t="s">
        <v>44</v>
      </c>
      <c r="H65" s="46" t="s">
        <v>45</v>
      </c>
      <c r="I65" s="46" t="s">
        <v>18</v>
      </c>
      <c r="J65" s="47" t="s">
        <v>83</v>
      </c>
      <c r="K65" s="46" t="s">
        <v>20</v>
      </c>
      <c r="L65" s="46" t="s">
        <v>21</v>
      </c>
      <c r="M65" s="48">
        <v>80</v>
      </c>
      <c r="N65" s="49">
        <v>346752.02</v>
      </c>
      <c r="O65" s="234">
        <f>SUMIF($C$3:$C$231,C65,$N$3:$N$231)</f>
        <v>1154076.8699999999</v>
      </c>
    </row>
    <row r="66" spans="1:15" s="19" customFormat="1" ht="32" x14ac:dyDescent="0.2">
      <c r="A66" s="46" t="s">
        <v>369</v>
      </c>
      <c r="B66" s="46" t="s">
        <v>628</v>
      </c>
      <c r="C66" s="46" t="s">
        <v>629</v>
      </c>
      <c r="D66" s="232" t="s">
        <v>630</v>
      </c>
      <c r="E66" s="232"/>
      <c r="F66" s="46" t="s">
        <v>805</v>
      </c>
      <c r="G66" s="46" t="s">
        <v>44</v>
      </c>
      <c r="H66" s="46" t="s">
        <v>45</v>
      </c>
      <c r="I66" s="46" t="s">
        <v>22</v>
      </c>
      <c r="J66" s="47" t="s">
        <v>631</v>
      </c>
      <c r="K66" s="46" t="s">
        <v>20</v>
      </c>
      <c r="L66" s="46" t="s">
        <v>21</v>
      </c>
      <c r="M66" s="48">
        <v>80</v>
      </c>
      <c r="N66" s="49">
        <v>312213.88</v>
      </c>
      <c r="O66" s="234"/>
    </row>
    <row r="67" spans="1:15" s="19" customFormat="1" ht="30" customHeight="1" x14ac:dyDescent="0.2">
      <c r="A67" s="46" t="s">
        <v>369</v>
      </c>
      <c r="B67" s="46" t="s">
        <v>628</v>
      </c>
      <c r="C67" s="46" t="s">
        <v>629</v>
      </c>
      <c r="D67" s="232" t="s">
        <v>630</v>
      </c>
      <c r="E67" s="232"/>
      <c r="F67" s="46" t="s">
        <v>805</v>
      </c>
      <c r="G67" s="46" t="s">
        <v>44</v>
      </c>
      <c r="H67" s="46" t="s">
        <v>45</v>
      </c>
      <c r="I67" s="46" t="s">
        <v>22</v>
      </c>
      <c r="J67" s="47" t="s">
        <v>597</v>
      </c>
      <c r="K67" s="46" t="s">
        <v>30</v>
      </c>
      <c r="L67" s="46" t="s">
        <v>31</v>
      </c>
      <c r="M67" s="48">
        <v>85</v>
      </c>
      <c r="N67" s="49">
        <v>193496.8</v>
      </c>
      <c r="O67" s="234"/>
    </row>
    <row r="68" spans="1:15" s="19" customFormat="1" ht="16" x14ac:dyDescent="0.2">
      <c r="A68" s="46" t="s">
        <v>369</v>
      </c>
      <c r="B68" s="46" t="s">
        <v>628</v>
      </c>
      <c r="C68" s="46" t="s">
        <v>629</v>
      </c>
      <c r="D68" s="232" t="s">
        <v>630</v>
      </c>
      <c r="E68" s="232"/>
      <c r="F68" s="46" t="s">
        <v>805</v>
      </c>
      <c r="G68" s="46" t="s">
        <v>44</v>
      </c>
      <c r="H68" s="46" t="s">
        <v>45</v>
      </c>
      <c r="I68" s="46" t="s">
        <v>22</v>
      </c>
      <c r="J68" s="47" t="s">
        <v>454</v>
      </c>
      <c r="K68" s="46" t="s">
        <v>30</v>
      </c>
      <c r="L68" s="46" t="s">
        <v>31</v>
      </c>
      <c r="M68" s="48">
        <v>85</v>
      </c>
      <c r="N68" s="49">
        <v>94962</v>
      </c>
      <c r="O68" s="234"/>
    </row>
    <row r="69" spans="1:15" s="19" customFormat="1" ht="32" x14ac:dyDescent="0.2">
      <c r="A69" s="46" t="s">
        <v>369</v>
      </c>
      <c r="B69" s="46" t="s">
        <v>628</v>
      </c>
      <c r="C69" s="46" t="s">
        <v>629</v>
      </c>
      <c r="D69" s="232" t="s">
        <v>630</v>
      </c>
      <c r="E69" s="232"/>
      <c r="F69" s="46" t="s">
        <v>805</v>
      </c>
      <c r="G69" s="46" t="s">
        <v>44</v>
      </c>
      <c r="H69" s="46" t="s">
        <v>45</v>
      </c>
      <c r="I69" s="46" t="s">
        <v>22</v>
      </c>
      <c r="J69" s="47" t="s">
        <v>632</v>
      </c>
      <c r="K69" s="46" t="s">
        <v>24</v>
      </c>
      <c r="L69" s="46" t="s">
        <v>25</v>
      </c>
      <c r="M69" s="48">
        <v>85</v>
      </c>
      <c r="N69" s="49">
        <v>112115.17</v>
      </c>
      <c r="O69" s="234"/>
    </row>
    <row r="70" spans="1:15" s="19" customFormat="1" ht="32" x14ac:dyDescent="0.2">
      <c r="A70" s="46" t="s">
        <v>369</v>
      </c>
      <c r="B70" s="46" t="s">
        <v>628</v>
      </c>
      <c r="C70" s="46" t="s">
        <v>629</v>
      </c>
      <c r="D70" s="233" t="s">
        <v>630</v>
      </c>
      <c r="E70" s="233"/>
      <c r="F70" s="46" t="s">
        <v>805</v>
      </c>
      <c r="G70" s="46" t="s">
        <v>44</v>
      </c>
      <c r="H70" s="46" t="s">
        <v>45</v>
      </c>
      <c r="I70" s="46" t="s">
        <v>22</v>
      </c>
      <c r="J70" s="47" t="s">
        <v>119</v>
      </c>
      <c r="K70" s="46" t="s">
        <v>20</v>
      </c>
      <c r="L70" s="46" t="s">
        <v>35</v>
      </c>
      <c r="M70" s="48">
        <v>80</v>
      </c>
      <c r="N70" s="49">
        <v>94537</v>
      </c>
      <c r="O70" s="234"/>
    </row>
    <row r="71" spans="1:15" s="19" customFormat="1" ht="48" x14ac:dyDescent="0.2">
      <c r="A71" s="46" t="s">
        <v>369</v>
      </c>
      <c r="B71" s="46" t="s">
        <v>554</v>
      </c>
      <c r="C71" s="46" t="s">
        <v>555</v>
      </c>
      <c r="D71" s="231" t="s">
        <v>556</v>
      </c>
      <c r="E71" s="231" t="str">
        <f>VLOOKUP(B71,Description!$A$2:$B$88,2,FALSE)</f>
        <v>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v>
      </c>
      <c r="F71" s="46" t="s">
        <v>805</v>
      </c>
      <c r="G71" s="46" t="s">
        <v>46</v>
      </c>
      <c r="H71" s="46" t="s">
        <v>47</v>
      </c>
      <c r="I71" s="46" t="s">
        <v>18</v>
      </c>
      <c r="J71" s="47" t="s">
        <v>150</v>
      </c>
      <c r="K71" s="46" t="s">
        <v>20</v>
      </c>
      <c r="L71" s="46" t="s">
        <v>21</v>
      </c>
      <c r="M71" s="48">
        <v>80</v>
      </c>
      <c r="N71" s="49">
        <v>292135</v>
      </c>
      <c r="O71" s="234">
        <f>SUMIF($C$3:$C$231,C71,$N$3:$N$231)</f>
        <v>1139077.78</v>
      </c>
    </row>
    <row r="72" spans="1:15" s="19" customFormat="1" ht="32" x14ac:dyDescent="0.2">
      <c r="A72" s="46" t="s">
        <v>369</v>
      </c>
      <c r="B72" s="46" t="s">
        <v>554</v>
      </c>
      <c r="C72" s="46" t="s">
        <v>555</v>
      </c>
      <c r="D72" s="232" t="s">
        <v>556</v>
      </c>
      <c r="E72" s="232"/>
      <c r="F72" s="46" t="s">
        <v>805</v>
      </c>
      <c r="G72" s="46" t="s">
        <v>46</v>
      </c>
      <c r="H72" s="46" t="s">
        <v>47</v>
      </c>
      <c r="I72" s="46" t="s">
        <v>22</v>
      </c>
      <c r="J72" s="47" t="s">
        <v>557</v>
      </c>
      <c r="K72" s="46" t="s">
        <v>20</v>
      </c>
      <c r="L72" s="46" t="s">
        <v>82</v>
      </c>
      <c r="M72" s="48">
        <v>80</v>
      </c>
      <c r="N72" s="49">
        <v>214733.36</v>
      </c>
      <c r="O72" s="234"/>
    </row>
    <row r="73" spans="1:15" s="19" customFormat="1" ht="16" x14ac:dyDescent="0.2">
      <c r="A73" s="46" t="s">
        <v>369</v>
      </c>
      <c r="B73" s="46" t="s">
        <v>554</v>
      </c>
      <c r="C73" s="46" t="s">
        <v>555</v>
      </c>
      <c r="D73" s="232" t="s">
        <v>556</v>
      </c>
      <c r="E73" s="232"/>
      <c r="F73" s="46" t="s">
        <v>805</v>
      </c>
      <c r="G73" s="46" t="s">
        <v>46</v>
      </c>
      <c r="H73" s="46" t="s">
        <v>47</v>
      </c>
      <c r="I73" s="46" t="s">
        <v>22</v>
      </c>
      <c r="J73" s="47" t="s">
        <v>420</v>
      </c>
      <c r="K73" s="46" t="s">
        <v>20</v>
      </c>
      <c r="L73" s="46" t="s">
        <v>35</v>
      </c>
      <c r="M73" s="48">
        <v>80</v>
      </c>
      <c r="N73" s="49">
        <v>115311.42</v>
      </c>
      <c r="O73" s="234"/>
    </row>
    <row r="74" spans="1:15" s="19" customFormat="1" ht="32" x14ac:dyDescent="0.2">
      <c r="A74" s="46" t="s">
        <v>369</v>
      </c>
      <c r="B74" s="46" t="s">
        <v>554</v>
      </c>
      <c r="C74" s="46" t="s">
        <v>555</v>
      </c>
      <c r="D74" s="232" t="s">
        <v>556</v>
      </c>
      <c r="E74" s="232"/>
      <c r="F74" s="46" t="s">
        <v>805</v>
      </c>
      <c r="G74" s="46" t="s">
        <v>46</v>
      </c>
      <c r="H74" s="46" t="s">
        <v>47</v>
      </c>
      <c r="I74" s="46" t="s">
        <v>22</v>
      </c>
      <c r="J74" s="47" t="s">
        <v>84</v>
      </c>
      <c r="K74" s="46" t="s">
        <v>30</v>
      </c>
      <c r="L74" s="46" t="s">
        <v>31</v>
      </c>
      <c r="M74" s="48">
        <v>85</v>
      </c>
      <c r="N74" s="49">
        <v>115510</v>
      </c>
      <c r="O74" s="234"/>
    </row>
    <row r="75" spans="1:15" s="19" customFormat="1" ht="32" x14ac:dyDescent="0.2">
      <c r="A75" s="46" t="s">
        <v>369</v>
      </c>
      <c r="B75" s="46" t="s">
        <v>554</v>
      </c>
      <c r="C75" s="46" t="s">
        <v>555</v>
      </c>
      <c r="D75" s="232" t="s">
        <v>556</v>
      </c>
      <c r="E75" s="232"/>
      <c r="F75" s="46" t="s">
        <v>805</v>
      </c>
      <c r="G75" s="46" t="s">
        <v>46</v>
      </c>
      <c r="H75" s="46" t="s">
        <v>47</v>
      </c>
      <c r="I75" s="46" t="s">
        <v>22</v>
      </c>
      <c r="J75" s="47" t="s">
        <v>558</v>
      </c>
      <c r="K75" s="46" t="s">
        <v>24</v>
      </c>
      <c r="L75" s="46" t="s">
        <v>86</v>
      </c>
      <c r="M75" s="48">
        <v>85</v>
      </c>
      <c r="N75" s="49">
        <v>223350</v>
      </c>
      <c r="O75" s="234"/>
    </row>
    <row r="76" spans="1:15" s="19" customFormat="1" ht="16" x14ac:dyDescent="0.2">
      <c r="A76" s="46" t="s">
        <v>369</v>
      </c>
      <c r="B76" s="46" t="s">
        <v>554</v>
      </c>
      <c r="C76" s="46" t="s">
        <v>555</v>
      </c>
      <c r="D76" s="233" t="s">
        <v>556</v>
      </c>
      <c r="E76" s="233"/>
      <c r="F76" s="46" t="s">
        <v>805</v>
      </c>
      <c r="G76" s="46" t="s">
        <v>46</v>
      </c>
      <c r="H76" s="46" t="s">
        <v>47</v>
      </c>
      <c r="I76" s="46" t="s">
        <v>22</v>
      </c>
      <c r="J76" s="47" t="s">
        <v>549</v>
      </c>
      <c r="K76" s="46" t="s">
        <v>30</v>
      </c>
      <c r="L76" s="46" t="s">
        <v>31</v>
      </c>
      <c r="M76" s="48">
        <v>85</v>
      </c>
      <c r="N76" s="49">
        <v>178038</v>
      </c>
      <c r="O76" s="234"/>
    </row>
    <row r="77" spans="1:15" s="19" customFormat="1" ht="35.25" customHeight="1" x14ac:dyDescent="0.2">
      <c r="A77" s="46" t="s">
        <v>369</v>
      </c>
      <c r="B77" s="46" t="s">
        <v>534</v>
      </c>
      <c r="C77" s="46" t="s">
        <v>168</v>
      </c>
      <c r="D77" s="231" t="s">
        <v>535</v>
      </c>
      <c r="E77" s="231" t="str">
        <f>VLOOKUP(B77,Description!$A$2:$B$88,2,FALSE)</f>
        <v>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v>
      </c>
      <c r="F77" s="46" t="s">
        <v>805</v>
      </c>
      <c r="G77" s="46" t="s">
        <v>73</v>
      </c>
      <c r="H77" s="46" t="s">
        <v>74</v>
      </c>
      <c r="I77" s="46" t="s">
        <v>18</v>
      </c>
      <c r="J77" s="47" t="s">
        <v>75</v>
      </c>
      <c r="K77" s="46" t="s">
        <v>20</v>
      </c>
      <c r="L77" s="46" t="s">
        <v>67</v>
      </c>
      <c r="M77" s="48">
        <v>80</v>
      </c>
      <c r="N77" s="49">
        <v>249995.7</v>
      </c>
      <c r="O77" s="234">
        <f>SUMIF($C$3:$C$231,C77,$N$3:$N$231)</f>
        <v>895023.47</v>
      </c>
    </row>
    <row r="78" spans="1:15" s="19" customFormat="1" ht="32" x14ac:dyDescent="0.2">
      <c r="A78" s="46" t="s">
        <v>369</v>
      </c>
      <c r="B78" s="46" t="s">
        <v>534</v>
      </c>
      <c r="C78" s="46" t="s">
        <v>168</v>
      </c>
      <c r="D78" s="232" t="s">
        <v>535</v>
      </c>
      <c r="E78" s="232"/>
      <c r="F78" s="46" t="s">
        <v>805</v>
      </c>
      <c r="G78" s="46" t="s">
        <v>73</v>
      </c>
      <c r="H78" s="46" t="s">
        <v>74</v>
      </c>
      <c r="I78" s="46" t="s">
        <v>22</v>
      </c>
      <c r="J78" s="47" t="s">
        <v>536</v>
      </c>
      <c r="K78" s="46" t="s">
        <v>20</v>
      </c>
      <c r="L78" s="46" t="s">
        <v>21</v>
      </c>
      <c r="M78" s="48">
        <v>80</v>
      </c>
      <c r="N78" s="49">
        <v>92846.74</v>
      </c>
      <c r="O78" s="234"/>
    </row>
    <row r="79" spans="1:15" s="19" customFormat="1" ht="32" x14ac:dyDescent="0.2">
      <c r="A79" s="46" t="s">
        <v>369</v>
      </c>
      <c r="B79" s="46" t="s">
        <v>534</v>
      </c>
      <c r="C79" s="46" t="s">
        <v>168</v>
      </c>
      <c r="D79" s="232" t="s">
        <v>535</v>
      </c>
      <c r="E79" s="232"/>
      <c r="F79" s="46" t="s">
        <v>805</v>
      </c>
      <c r="G79" s="46" t="s">
        <v>73</v>
      </c>
      <c r="H79" s="46" t="s">
        <v>74</v>
      </c>
      <c r="I79" s="46" t="s">
        <v>22</v>
      </c>
      <c r="J79" s="47" t="s">
        <v>537</v>
      </c>
      <c r="K79" s="46" t="s">
        <v>24</v>
      </c>
      <c r="L79" s="46" t="s">
        <v>86</v>
      </c>
      <c r="M79" s="48">
        <v>85</v>
      </c>
      <c r="N79" s="49">
        <v>63630</v>
      </c>
      <c r="O79" s="234"/>
    </row>
    <row r="80" spans="1:15" s="19" customFormat="1" ht="32" x14ac:dyDescent="0.2">
      <c r="A80" s="46" t="s">
        <v>369</v>
      </c>
      <c r="B80" s="46" t="s">
        <v>534</v>
      </c>
      <c r="C80" s="46" t="s">
        <v>168</v>
      </c>
      <c r="D80" s="232" t="s">
        <v>535</v>
      </c>
      <c r="E80" s="232"/>
      <c r="F80" s="46" t="s">
        <v>805</v>
      </c>
      <c r="G80" s="46" t="s">
        <v>73</v>
      </c>
      <c r="H80" s="46" t="s">
        <v>74</v>
      </c>
      <c r="I80" s="46" t="s">
        <v>22</v>
      </c>
      <c r="J80" s="47" t="s">
        <v>538</v>
      </c>
      <c r="K80" s="46" t="s">
        <v>30</v>
      </c>
      <c r="L80" s="46" t="s">
        <v>31</v>
      </c>
      <c r="M80" s="48">
        <v>85</v>
      </c>
      <c r="N80" s="49">
        <v>129532.48</v>
      </c>
      <c r="O80" s="234"/>
    </row>
    <row r="81" spans="1:15" s="19" customFormat="1" ht="16" x14ac:dyDescent="0.2">
      <c r="A81" s="46" t="s">
        <v>369</v>
      </c>
      <c r="B81" s="46" t="s">
        <v>534</v>
      </c>
      <c r="C81" s="46" t="s">
        <v>168</v>
      </c>
      <c r="D81" s="232" t="s">
        <v>535</v>
      </c>
      <c r="E81" s="232"/>
      <c r="F81" s="46" t="s">
        <v>805</v>
      </c>
      <c r="G81" s="46" t="s">
        <v>73</v>
      </c>
      <c r="H81" s="46" t="s">
        <v>74</v>
      </c>
      <c r="I81" s="46" t="s">
        <v>22</v>
      </c>
      <c r="J81" s="47" t="s">
        <v>91</v>
      </c>
      <c r="K81" s="46" t="s">
        <v>24</v>
      </c>
      <c r="L81" s="46" t="s">
        <v>86</v>
      </c>
      <c r="M81" s="48">
        <v>85</v>
      </c>
      <c r="N81" s="49">
        <v>152271</v>
      </c>
      <c r="O81" s="234"/>
    </row>
    <row r="82" spans="1:15" s="19" customFormat="1" ht="16" x14ac:dyDescent="0.2">
      <c r="A82" s="46" t="s">
        <v>369</v>
      </c>
      <c r="B82" s="46" t="s">
        <v>534</v>
      </c>
      <c r="C82" s="46" t="s">
        <v>168</v>
      </c>
      <c r="D82" s="233" t="s">
        <v>535</v>
      </c>
      <c r="E82" s="233"/>
      <c r="F82" s="46" t="s">
        <v>805</v>
      </c>
      <c r="G82" s="46" t="s">
        <v>73</v>
      </c>
      <c r="H82" s="46" t="s">
        <v>74</v>
      </c>
      <c r="I82" s="46" t="s">
        <v>22</v>
      </c>
      <c r="J82" s="47" t="s">
        <v>539</v>
      </c>
      <c r="K82" s="46" t="s">
        <v>20</v>
      </c>
      <c r="L82" s="46" t="s">
        <v>59</v>
      </c>
      <c r="M82" s="48">
        <v>80</v>
      </c>
      <c r="N82" s="49">
        <v>206747.55</v>
      </c>
      <c r="O82" s="234"/>
    </row>
    <row r="83" spans="1:15" s="19" customFormat="1" ht="30" customHeight="1" x14ac:dyDescent="0.2">
      <c r="A83" s="46" t="s">
        <v>369</v>
      </c>
      <c r="B83" s="46" t="s">
        <v>521</v>
      </c>
      <c r="C83" s="46" t="s">
        <v>522</v>
      </c>
      <c r="D83" s="248" t="s">
        <v>523</v>
      </c>
      <c r="E83" s="248" t="str">
        <f>VLOOKUP(B83,Description!$A$2:$B$88,2,FALSE)</f>
        <v>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v>
      </c>
      <c r="F83" s="46" t="s">
        <v>805</v>
      </c>
      <c r="G83" s="46" t="s">
        <v>44</v>
      </c>
      <c r="H83" s="46" t="s">
        <v>45</v>
      </c>
      <c r="I83" s="46" t="s">
        <v>18</v>
      </c>
      <c r="J83" s="47" t="s">
        <v>524</v>
      </c>
      <c r="K83" s="46" t="s">
        <v>20</v>
      </c>
      <c r="L83" s="46" t="s">
        <v>67</v>
      </c>
      <c r="M83" s="48">
        <v>80</v>
      </c>
      <c r="N83" s="49">
        <v>424436.2</v>
      </c>
      <c r="O83" s="234">
        <f>SUMIF($C$3:$C$231,C83,$N$3:$N$231)</f>
        <v>1036131.45</v>
      </c>
    </row>
    <row r="84" spans="1:15" s="19" customFormat="1" ht="32" x14ac:dyDescent="0.2">
      <c r="A84" s="46" t="s">
        <v>369</v>
      </c>
      <c r="B84" s="46" t="s">
        <v>521</v>
      </c>
      <c r="C84" s="46" t="s">
        <v>522</v>
      </c>
      <c r="D84" s="184" t="s">
        <v>523</v>
      </c>
      <c r="E84" s="184"/>
      <c r="F84" s="46" t="s">
        <v>805</v>
      </c>
      <c r="G84" s="46" t="s">
        <v>44</v>
      </c>
      <c r="H84" s="46" t="s">
        <v>45</v>
      </c>
      <c r="I84" s="46" t="s">
        <v>22</v>
      </c>
      <c r="J84" s="47" t="s">
        <v>525</v>
      </c>
      <c r="K84" s="46" t="s">
        <v>20</v>
      </c>
      <c r="L84" s="46" t="s">
        <v>35</v>
      </c>
      <c r="M84" s="48">
        <v>80</v>
      </c>
      <c r="N84" s="49">
        <v>125435.52</v>
      </c>
      <c r="O84" s="234"/>
    </row>
    <row r="85" spans="1:15" s="19" customFormat="1" ht="32" x14ac:dyDescent="0.2">
      <c r="A85" s="46" t="s">
        <v>369</v>
      </c>
      <c r="B85" s="46" t="s">
        <v>521</v>
      </c>
      <c r="C85" s="46" t="s">
        <v>522</v>
      </c>
      <c r="D85" s="184" t="s">
        <v>523</v>
      </c>
      <c r="E85" s="184"/>
      <c r="F85" s="46" t="s">
        <v>805</v>
      </c>
      <c r="G85" s="46" t="s">
        <v>44</v>
      </c>
      <c r="H85" s="46" t="s">
        <v>45</v>
      </c>
      <c r="I85" s="46" t="s">
        <v>22</v>
      </c>
      <c r="J85" s="47" t="s">
        <v>526</v>
      </c>
      <c r="K85" s="46" t="s">
        <v>24</v>
      </c>
      <c r="L85" s="46" t="s">
        <v>126</v>
      </c>
      <c r="M85" s="48">
        <v>85</v>
      </c>
      <c r="N85" s="49">
        <v>267120</v>
      </c>
      <c r="O85" s="234"/>
    </row>
    <row r="86" spans="1:15" s="19" customFormat="1" ht="48" x14ac:dyDescent="0.2">
      <c r="A86" s="46" t="s">
        <v>369</v>
      </c>
      <c r="B86" s="46" t="s">
        <v>521</v>
      </c>
      <c r="C86" s="46" t="s">
        <v>522</v>
      </c>
      <c r="D86" s="184" t="s">
        <v>523</v>
      </c>
      <c r="E86" s="184"/>
      <c r="F86" s="46" t="s">
        <v>805</v>
      </c>
      <c r="G86" s="46" t="s">
        <v>44</v>
      </c>
      <c r="H86" s="46" t="s">
        <v>45</v>
      </c>
      <c r="I86" s="46" t="s">
        <v>22</v>
      </c>
      <c r="J86" s="47" t="s">
        <v>527</v>
      </c>
      <c r="K86" s="46" t="s">
        <v>30</v>
      </c>
      <c r="L86" s="46" t="s">
        <v>31</v>
      </c>
      <c r="M86" s="48">
        <v>85</v>
      </c>
      <c r="N86" s="49">
        <v>103254.8</v>
      </c>
      <c r="O86" s="234"/>
    </row>
    <row r="87" spans="1:15" s="19" customFormat="1" ht="48" x14ac:dyDescent="0.2">
      <c r="A87" s="46" t="s">
        <v>369</v>
      </c>
      <c r="B87" s="46" t="s">
        <v>521</v>
      </c>
      <c r="C87" s="46" t="s">
        <v>522</v>
      </c>
      <c r="D87" s="249" t="s">
        <v>523</v>
      </c>
      <c r="E87" s="249"/>
      <c r="F87" s="46" t="s">
        <v>805</v>
      </c>
      <c r="G87" s="46" t="s">
        <v>44</v>
      </c>
      <c r="H87" s="46" t="s">
        <v>45</v>
      </c>
      <c r="I87" s="46" t="s">
        <v>22</v>
      </c>
      <c r="J87" s="47" t="s">
        <v>528</v>
      </c>
      <c r="K87" s="46" t="s">
        <v>20</v>
      </c>
      <c r="L87" s="46" t="s">
        <v>67</v>
      </c>
      <c r="M87" s="48">
        <v>80</v>
      </c>
      <c r="N87" s="49">
        <v>115884.93</v>
      </c>
      <c r="O87" s="234"/>
    </row>
    <row r="88" spans="1:15" s="19" customFormat="1" ht="16" x14ac:dyDescent="0.2">
      <c r="A88" s="46" t="s">
        <v>369</v>
      </c>
      <c r="B88" s="46" t="s">
        <v>496</v>
      </c>
      <c r="C88" s="46" t="s">
        <v>497</v>
      </c>
      <c r="D88" s="248" t="s">
        <v>498</v>
      </c>
      <c r="E88" s="248" t="str">
        <f>VLOOKUP(B88,Description!$A$2:$B$88,2,FALSE)</f>
        <v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v>
      </c>
      <c r="F88" s="46" t="s">
        <v>805</v>
      </c>
      <c r="G88" s="46" t="s">
        <v>46</v>
      </c>
      <c r="H88" s="46" t="s">
        <v>47</v>
      </c>
      <c r="I88" s="46" t="s">
        <v>18</v>
      </c>
      <c r="J88" s="47" t="s">
        <v>215</v>
      </c>
      <c r="K88" s="46" t="s">
        <v>20</v>
      </c>
      <c r="L88" s="46" t="s">
        <v>50</v>
      </c>
      <c r="M88" s="48">
        <v>80</v>
      </c>
      <c r="N88" s="49">
        <v>282028.2</v>
      </c>
      <c r="O88" s="234">
        <f>SUMIF($C$3:$C$231,C88,$N$3:$N$231)</f>
        <v>971250.14999999991</v>
      </c>
    </row>
    <row r="89" spans="1:15" s="19" customFormat="1" ht="16" x14ac:dyDescent="0.2">
      <c r="A89" s="46" t="s">
        <v>369</v>
      </c>
      <c r="B89" s="46" t="s">
        <v>496</v>
      </c>
      <c r="C89" s="46" t="s">
        <v>497</v>
      </c>
      <c r="D89" s="184"/>
      <c r="E89" s="184"/>
      <c r="F89" s="46" t="s">
        <v>805</v>
      </c>
      <c r="G89" s="46" t="s">
        <v>46</v>
      </c>
      <c r="H89" s="46" t="s">
        <v>47</v>
      </c>
      <c r="I89" s="46" t="s">
        <v>22</v>
      </c>
      <c r="J89" s="47" t="s">
        <v>322</v>
      </c>
      <c r="K89" s="46" t="s">
        <v>20</v>
      </c>
      <c r="L89" s="46" t="s">
        <v>35</v>
      </c>
      <c r="M89" s="48">
        <v>80</v>
      </c>
      <c r="N89" s="49">
        <v>197568</v>
      </c>
      <c r="O89" s="234"/>
    </row>
    <row r="90" spans="1:15" s="19" customFormat="1" ht="16" x14ac:dyDescent="0.2">
      <c r="A90" s="46" t="s">
        <v>369</v>
      </c>
      <c r="B90" s="46" t="s">
        <v>496</v>
      </c>
      <c r="C90" s="46" t="s">
        <v>497</v>
      </c>
      <c r="D90" s="184"/>
      <c r="E90" s="184"/>
      <c r="F90" s="46" t="s">
        <v>805</v>
      </c>
      <c r="G90" s="46" t="s">
        <v>46</v>
      </c>
      <c r="H90" s="46" t="s">
        <v>47</v>
      </c>
      <c r="I90" s="46" t="s">
        <v>22</v>
      </c>
      <c r="J90" s="47" t="s">
        <v>499</v>
      </c>
      <c r="K90" s="46" t="s">
        <v>24</v>
      </c>
      <c r="L90" s="46" t="s">
        <v>86</v>
      </c>
      <c r="M90" s="48">
        <v>85</v>
      </c>
      <c r="N90" s="49">
        <v>184090</v>
      </c>
      <c r="O90" s="234"/>
    </row>
    <row r="91" spans="1:15" s="19" customFormat="1" ht="16" x14ac:dyDescent="0.2">
      <c r="A91" s="46" t="s">
        <v>369</v>
      </c>
      <c r="B91" s="46" t="s">
        <v>496</v>
      </c>
      <c r="C91" s="46" t="s">
        <v>497</v>
      </c>
      <c r="D91" s="184"/>
      <c r="E91" s="184"/>
      <c r="F91" s="46" t="s">
        <v>805</v>
      </c>
      <c r="G91" s="46" t="s">
        <v>46</v>
      </c>
      <c r="H91" s="46" t="s">
        <v>47</v>
      </c>
      <c r="I91" s="46" t="s">
        <v>22</v>
      </c>
      <c r="J91" s="47" t="s">
        <v>92</v>
      </c>
      <c r="K91" s="46" t="s">
        <v>30</v>
      </c>
      <c r="L91" s="46" t="s">
        <v>31</v>
      </c>
      <c r="M91" s="48">
        <v>85</v>
      </c>
      <c r="N91" s="49">
        <v>186918.95</v>
      </c>
      <c r="O91" s="234"/>
    </row>
    <row r="92" spans="1:15" s="19" customFormat="1" ht="32" x14ac:dyDescent="0.2">
      <c r="A92" s="46" t="s">
        <v>369</v>
      </c>
      <c r="B92" s="46" t="s">
        <v>496</v>
      </c>
      <c r="C92" s="46" t="s">
        <v>497</v>
      </c>
      <c r="D92" s="249"/>
      <c r="E92" s="249"/>
      <c r="F92" s="46" t="s">
        <v>805</v>
      </c>
      <c r="G92" s="46" t="s">
        <v>46</v>
      </c>
      <c r="H92" s="46" t="s">
        <v>47</v>
      </c>
      <c r="I92" s="46" t="s">
        <v>22</v>
      </c>
      <c r="J92" s="47" t="s">
        <v>500</v>
      </c>
      <c r="K92" s="46" t="s">
        <v>30</v>
      </c>
      <c r="L92" s="46" t="s">
        <v>31</v>
      </c>
      <c r="M92" s="48">
        <v>85</v>
      </c>
      <c r="N92" s="49">
        <v>120645</v>
      </c>
      <c r="O92" s="234"/>
    </row>
    <row r="93" spans="1:15" s="19" customFormat="1" ht="32" x14ac:dyDescent="0.2">
      <c r="A93" s="46" t="s">
        <v>369</v>
      </c>
      <c r="B93" s="46" t="s">
        <v>542</v>
      </c>
      <c r="C93" s="46" t="s">
        <v>543</v>
      </c>
      <c r="D93" s="231" t="s">
        <v>544</v>
      </c>
      <c r="E93" s="231" t="str">
        <f>VLOOKUP(B93,Description!$A$2:$B$88,2,FALSE)</f>
        <v>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v>
      </c>
      <c r="F93" s="46" t="s">
        <v>805</v>
      </c>
      <c r="G93" s="46" t="s">
        <v>73</v>
      </c>
      <c r="H93" s="46" t="s">
        <v>74</v>
      </c>
      <c r="I93" s="46" t="s">
        <v>18</v>
      </c>
      <c r="J93" s="47" t="s">
        <v>545</v>
      </c>
      <c r="K93" s="46" t="s">
        <v>24</v>
      </c>
      <c r="L93" s="46" t="s">
        <v>25</v>
      </c>
      <c r="M93" s="48">
        <v>85</v>
      </c>
      <c r="N93" s="49">
        <v>270855.59999999998</v>
      </c>
      <c r="O93" s="234">
        <f>SUMIF($C$3:$C$231,C93,$N$3:$N$231)</f>
        <v>1037322.0499999999</v>
      </c>
    </row>
    <row r="94" spans="1:15" s="19" customFormat="1" ht="48" x14ac:dyDescent="0.2">
      <c r="A94" s="46" t="s">
        <v>369</v>
      </c>
      <c r="B94" s="46" t="s">
        <v>542</v>
      </c>
      <c r="C94" s="46" t="s">
        <v>543</v>
      </c>
      <c r="D94" s="232" t="s">
        <v>544</v>
      </c>
      <c r="E94" s="232"/>
      <c r="F94" s="46" t="s">
        <v>805</v>
      </c>
      <c r="G94" s="46" t="s">
        <v>73</v>
      </c>
      <c r="H94" s="46" t="s">
        <v>74</v>
      </c>
      <c r="I94" s="46" t="s">
        <v>22</v>
      </c>
      <c r="J94" s="47" t="s">
        <v>546</v>
      </c>
      <c r="K94" s="46" t="s">
        <v>20</v>
      </c>
      <c r="L94" s="46" t="s">
        <v>50</v>
      </c>
      <c r="M94" s="48">
        <v>80</v>
      </c>
      <c r="N94" s="49">
        <v>331992.5</v>
      </c>
      <c r="O94" s="234"/>
    </row>
    <row r="95" spans="1:15" s="19" customFormat="1" ht="39.75" customHeight="1" x14ac:dyDescent="0.2">
      <c r="A95" s="46" t="s">
        <v>369</v>
      </c>
      <c r="B95" s="46" t="s">
        <v>542</v>
      </c>
      <c r="C95" s="46" t="s">
        <v>543</v>
      </c>
      <c r="D95" s="232" t="s">
        <v>544</v>
      </c>
      <c r="E95" s="232"/>
      <c r="F95" s="46" t="s">
        <v>805</v>
      </c>
      <c r="G95" s="46" t="s">
        <v>73</v>
      </c>
      <c r="H95" s="46" t="s">
        <v>74</v>
      </c>
      <c r="I95" s="46" t="s">
        <v>22</v>
      </c>
      <c r="J95" s="47" t="s">
        <v>440</v>
      </c>
      <c r="K95" s="46" t="s">
        <v>30</v>
      </c>
      <c r="L95" s="46" t="s">
        <v>31</v>
      </c>
      <c r="M95" s="48">
        <v>85</v>
      </c>
      <c r="N95" s="49">
        <v>158766.29999999999</v>
      </c>
      <c r="O95" s="234"/>
    </row>
    <row r="96" spans="1:15" s="19" customFormat="1" ht="32" x14ac:dyDescent="0.2">
      <c r="A96" s="46" t="s">
        <v>369</v>
      </c>
      <c r="B96" s="46" t="s">
        <v>542</v>
      </c>
      <c r="C96" s="46" t="s">
        <v>543</v>
      </c>
      <c r="D96" s="232" t="s">
        <v>544</v>
      </c>
      <c r="E96" s="232"/>
      <c r="F96" s="46" t="s">
        <v>805</v>
      </c>
      <c r="G96" s="46" t="s">
        <v>73</v>
      </c>
      <c r="H96" s="46" t="s">
        <v>74</v>
      </c>
      <c r="I96" s="46" t="s">
        <v>22</v>
      </c>
      <c r="J96" s="47" t="s">
        <v>427</v>
      </c>
      <c r="K96" s="46" t="s">
        <v>24</v>
      </c>
      <c r="L96" s="46" t="s">
        <v>25</v>
      </c>
      <c r="M96" s="48">
        <v>85</v>
      </c>
      <c r="N96" s="49">
        <v>80832.39</v>
      </c>
      <c r="O96" s="234"/>
    </row>
    <row r="97" spans="1:15" s="19" customFormat="1" ht="16" x14ac:dyDescent="0.2">
      <c r="A97" s="46" t="s">
        <v>369</v>
      </c>
      <c r="B97" s="46" t="s">
        <v>542</v>
      </c>
      <c r="C97" s="46" t="s">
        <v>543</v>
      </c>
      <c r="D97" s="232" t="s">
        <v>544</v>
      </c>
      <c r="E97" s="232"/>
      <c r="F97" s="46" t="s">
        <v>805</v>
      </c>
      <c r="G97" s="46" t="s">
        <v>73</v>
      </c>
      <c r="H97" s="46" t="s">
        <v>74</v>
      </c>
      <c r="I97" s="46" t="s">
        <v>22</v>
      </c>
      <c r="J97" s="47" t="s">
        <v>547</v>
      </c>
      <c r="K97" s="46" t="s">
        <v>30</v>
      </c>
      <c r="L97" s="46" t="s">
        <v>31</v>
      </c>
      <c r="M97" s="48">
        <v>85</v>
      </c>
      <c r="N97" s="49">
        <v>80740.800000000003</v>
      </c>
      <c r="O97" s="234"/>
    </row>
    <row r="98" spans="1:15" s="19" customFormat="1" ht="48" x14ac:dyDescent="0.2">
      <c r="A98" s="46" t="s">
        <v>369</v>
      </c>
      <c r="B98" s="46" t="s">
        <v>542</v>
      </c>
      <c r="C98" s="46" t="s">
        <v>543</v>
      </c>
      <c r="D98" s="233" t="s">
        <v>544</v>
      </c>
      <c r="E98" s="233"/>
      <c r="F98" s="46" t="s">
        <v>805</v>
      </c>
      <c r="G98" s="46" t="s">
        <v>73</v>
      </c>
      <c r="H98" s="46" t="s">
        <v>74</v>
      </c>
      <c r="I98" s="46" t="s">
        <v>22</v>
      </c>
      <c r="J98" s="47" t="s">
        <v>548</v>
      </c>
      <c r="K98" s="46" t="s">
        <v>20</v>
      </c>
      <c r="L98" s="46" t="s">
        <v>35</v>
      </c>
      <c r="M98" s="48">
        <v>80</v>
      </c>
      <c r="N98" s="49">
        <v>114134.46</v>
      </c>
      <c r="O98" s="234"/>
    </row>
    <row r="99" spans="1:15" s="19" customFormat="1" ht="15" customHeight="1" x14ac:dyDescent="0.2">
      <c r="A99" s="46" t="s">
        <v>369</v>
      </c>
      <c r="B99" s="46" t="s">
        <v>590</v>
      </c>
      <c r="C99" s="46" t="s">
        <v>591</v>
      </c>
      <c r="D99" s="248" t="s">
        <v>592</v>
      </c>
      <c r="E99" s="248" t="str">
        <f>VLOOKUP(B99,Description!$A$2:$B$88,2,FALSE)</f>
        <v>Enhance regional resilience to wildfire risks through a comprehensive strategy,including risk analysis, emergency planning, knowledge sharing, and cross-border cooperation. it aims to implement advanced wildfire risk mapping and improve early warning systems</v>
      </c>
      <c r="F99" s="46" t="s">
        <v>805</v>
      </c>
      <c r="G99" s="46" t="s">
        <v>44</v>
      </c>
      <c r="H99" s="46" t="s">
        <v>45</v>
      </c>
      <c r="I99" s="46" t="s">
        <v>18</v>
      </c>
      <c r="J99" s="47" t="s">
        <v>593</v>
      </c>
      <c r="K99" s="46" t="s">
        <v>20</v>
      </c>
      <c r="L99" s="46" t="s">
        <v>67</v>
      </c>
      <c r="M99" s="48">
        <v>80</v>
      </c>
      <c r="N99" s="49">
        <v>236801.28</v>
      </c>
      <c r="O99" s="234">
        <f>SUMIF($C$3:$C$231,C99,$N$3:$N$231)</f>
        <v>1056676.96</v>
      </c>
    </row>
    <row r="100" spans="1:15" s="19" customFormat="1" ht="15" customHeight="1" x14ac:dyDescent="0.2">
      <c r="A100" s="46" t="s">
        <v>369</v>
      </c>
      <c r="B100" s="46" t="s">
        <v>590</v>
      </c>
      <c r="C100" s="46" t="s">
        <v>591</v>
      </c>
      <c r="D100" s="184"/>
      <c r="E100" s="184"/>
      <c r="F100" s="46" t="s">
        <v>805</v>
      </c>
      <c r="G100" s="46" t="s">
        <v>44</v>
      </c>
      <c r="H100" s="46" t="s">
        <v>45</v>
      </c>
      <c r="I100" s="46" t="s">
        <v>22</v>
      </c>
      <c r="J100" s="47" t="s">
        <v>279</v>
      </c>
      <c r="K100" s="46" t="s">
        <v>20</v>
      </c>
      <c r="L100" s="46" t="s">
        <v>35</v>
      </c>
      <c r="M100" s="48">
        <v>80</v>
      </c>
      <c r="N100" s="49">
        <v>185003.28</v>
      </c>
      <c r="O100" s="234"/>
    </row>
    <row r="101" spans="1:15" s="19" customFormat="1" ht="15" customHeight="1" x14ac:dyDescent="0.2">
      <c r="A101" s="46" t="s">
        <v>369</v>
      </c>
      <c r="B101" s="46" t="s">
        <v>590</v>
      </c>
      <c r="C101" s="46" t="s">
        <v>591</v>
      </c>
      <c r="D101" s="184"/>
      <c r="E101" s="184"/>
      <c r="F101" s="46" t="s">
        <v>805</v>
      </c>
      <c r="G101" s="46" t="s">
        <v>44</v>
      </c>
      <c r="H101" s="46" t="s">
        <v>45</v>
      </c>
      <c r="I101" s="46" t="s">
        <v>22</v>
      </c>
      <c r="J101" s="47" t="s">
        <v>594</v>
      </c>
      <c r="K101" s="46" t="s">
        <v>20</v>
      </c>
      <c r="L101" s="46" t="s">
        <v>595</v>
      </c>
      <c r="M101" s="48">
        <v>80</v>
      </c>
      <c r="N101" s="49">
        <v>162764</v>
      </c>
      <c r="O101" s="234"/>
    </row>
    <row r="102" spans="1:15" s="19" customFormat="1" ht="15" customHeight="1" x14ac:dyDescent="0.2">
      <c r="A102" s="46" t="s">
        <v>369</v>
      </c>
      <c r="B102" s="46" t="s">
        <v>590</v>
      </c>
      <c r="C102" s="46" t="s">
        <v>591</v>
      </c>
      <c r="D102" s="184"/>
      <c r="E102" s="184"/>
      <c r="F102" s="46" t="s">
        <v>805</v>
      </c>
      <c r="G102" s="46" t="s">
        <v>44</v>
      </c>
      <c r="H102" s="46" t="s">
        <v>45</v>
      </c>
      <c r="I102" s="46" t="s">
        <v>22</v>
      </c>
      <c r="J102" s="47" t="s">
        <v>363</v>
      </c>
      <c r="K102" s="46" t="s">
        <v>24</v>
      </c>
      <c r="L102" s="46" t="s">
        <v>25</v>
      </c>
      <c r="M102" s="48">
        <v>85</v>
      </c>
      <c r="N102" s="49">
        <v>236048.4</v>
      </c>
      <c r="O102" s="234"/>
    </row>
    <row r="103" spans="1:15" s="19" customFormat="1" ht="15" customHeight="1" x14ac:dyDescent="0.2">
      <c r="A103" s="46" t="s">
        <v>369</v>
      </c>
      <c r="B103" s="46" t="s">
        <v>590</v>
      </c>
      <c r="C103" s="46" t="s">
        <v>591</v>
      </c>
      <c r="D103" s="249"/>
      <c r="E103" s="249"/>
      <c r="F103" s="46" t="s">
        <v>805</v>
      </c>
      <c r="G103" s="46" t="s">
        <v>44</v>
      </c>
      <c r="H103" s="46" t="s">
        <v>45</v>
      </c>
      <c r="I103" s="46" t="s">
        <v>22</v>
      </c>
      <c r="J103" s="47" t="s">
        <v>596</v>
      </c>
      <c r="K103" s="46" t="s">
        <v>30</v>
      </c>
      <c r="L103" s="46" t="s">
        <v>31</v>
      </c>
      <c r="M103" s="48">
        <v>85</v>
      </c>
      <c r="N103" s="49">
        <v>236060</v>
      </c>
      <c r="O103" s="234"/>
    </row>
    <row r="104" spans="1:15" s="19" customFormat="1" ht="15" customHeight="1" x14ac:dyDescent="0.2">
      <c r="A104" s="46" t="s">
        <v>369</v>
      </c>
      <c r="B104" s="46" t="s">
        <v>379</v>
      </c>
      <c r="C104" s="46" t="s">
        <v>380</v>
      </c>
      <c r="D104" s="248" t="s">
        <v>381</v>
      </c>
      <c r="E104" s="248" t="str">
        <f>VLOOKUP(B104,Description!$A$2:$B$88,2,FALSE)</f>
        <v>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v>
      </c>
      <c r="F104" s="46" t="s">
        <v>805</v>
      </c>
      <c r="G104" s="46" t="s">
        <v>73</v>
      </c>
      <c r="H104" s="46" t="s">
        <v>74</v>
      </c>
      <c r="I104" s="46" t="s">
        <v>18</v>
      </c>
      <c r="J104" s="47" t="s">
        <v>284</v>
      </c>
      <c r="K104" s="46" t="s">
        <v>20</v>
      </c>
      <c r="L104" s="46" t="s">
        <v>67</v>
      </c>
      <c r="M104" s="48">
        <v>80</v>
      </c>
      <c r="N104" s="49">
        <v>218084.1</v>
      </c>
      <c r="O104" s="234">
        <f>SUMIF($C$3:$C$231,C104,$N$3:$N$231)</f>
        <v>870156.33</v>
      </c>
    </row>
    <row r="105" spans="1:15" s="19" customFormat="1" ht="32" x14ac:dyDescent="0.2">
      <c r="A105" s="46" t="s">
        <v>369</v>
      </c>
      <c r="B105" s="46" t="s">
        <v>379</v>
      </c>
      <c r="C105" s="46" t="s">
        <v>380</v>
      </c>
      <c r="D105" s="184"/>
      <c r="E105" s="184"/>
      <c r="F105" s="46" t="s">
        <v>805</v>
      </c>
      <c r="G105" s="46" t="s">
        <v>73</v>
      </c>
      <c r="H105" s="46" t="s">
        <v>74</v>
      </c>
      <c r="I105" s="46" t="s">
        <v>22</v>
      </c>
      <c r="J105" s="47" t="s">
        <v>382</v>
      </c>
      <c r="K105" s="46" t="s">
        <v>20</v>
      </c>
      <c r="L105" s="46" t="s">
        <v>383</v>
      </c>
      <c r="M105" s="48">
        <v>80</v>
      </c>
      <c r="N105" s="49">
        <v>143203.16</v>
      </c>
      <c r="O105" s="234"/>
    </row>
    <row r="106" spans="1:15" s="19" customFormat="1" ht="32" x14ac:dyDescent="0.2">
      <c r="A106" s="46" t="s">
        <v>369</v>
      </c>
      <c r="B106" s="46" t="s">
        <v>379</v>
      </c>
      <c r="C106" s="46" t="s">
        <v>380</v>
      </c>
      <c r="D106" s="184"/>
      <c r="E106" s="184"/>
      <c r="F106" s="46" t="s">
        <v>805</v>
      </c>
      <c r="G106" s="46" t="s">
        <v>73</v>
      </c>
      <c r="H106" s="46" t="s">
        <v>74</v>
      </c>
      <c r="I106" s="46" t="s">
        <v>22</v>
      </c>
      <c r="J106" s="47" t="s">
        <v>77</v>
      </c>
      <c r="K106" s="46" t="s">
        <v>30</v>
      </c>
      <c r="L106" s="46" t="s">
        <v>31</v>
      </c>
      <c r="M106" s="48">
        <v>85</v>
      </c>
      <c r="N106" s="49">
        <v>210228.72</v>
      </c>
      <c r="O106" s="234"/>
    </row>
    <row r="107" spans="1:15" s="19" customFormat="1" ht="29.25" customHeight="1" x14ac:dyDescent="0.2">
      <c r="A107" s="46" t="s">
        <v>369</v>
      </c>
      <c r="B107" s="46" t="s">
        <v>379</v>
      </c>
      <c r="C107" s="46" t="s">
        <v>380</v>
      </c>
      <c r="D107" s="184"/>
      <c r="E107" s="184"/>
      <c r="F107" s="46" t="s">
        <v>805</v>
      </c>
      <c r="G107" s="46" t="s">
        <v>73</v>
      </c>
      <c r="H107" s="46" t="s">
        <v>74</v>
      </c>
      <c r="I107" s="46" t="s">
        <v>22</v>
      </c>
      <c r="J107" s="47" t="s">
        <v>384</v>
      </c>
      <c r="K107" s="46" t="s">
        <v>24</v>
      </c>
      <c r="L107" s="46" t="s">
        <v>25</v>
      </c>
      <c r="M107" s="48">
        <v>85</v>
      </c>
      <c r="N107" s="49">
        <v>152543.20000000001</v>
      </c>
      <c r="O107" s="234"/>
    </row>
    <row r="108" spans="1:15" s="19" customFormat="1" ht="45" customHeight="1" x14ac:dyDescent="0.2">
      <c r="A108" s="46" t="s">
        <v>369</v>
      </c>
      <c r="B108" s="46" t="s">
        <v>379</v>
      </c>
      <c r="C108" s="46" t="s">
        <v>380</v>
      </c>
      <c r="D108" s="249"/>
      <c r="E108" s="249"/>
      <c r="F108" s="46" t="s">
        <v>805</v>
      </c>
      <c r="G108" s="46" t="s">
        <v>73</v>
      </c>
      <c r="H108" s="46" t="s">
        <v>74</v>
      </c>
      <c r="I108" s="46" t="s">
        <v>22</v>
      </c>
      <c r="J108" s="47" t="s">
        <v>139</v>
      </c>
      <c r="K108" s="46" t="s">
        <v>20</v>
      </c>
      <c r="L108" s="46" t="s">
        <v>82</v>
      </c>
      <c r="M108" s="48">
        <v>80</v>
      </c>
      <c r="N108" s="49">
        <v>146097.15</v>
      </c>
      <c r="O108" s="234"/>
    </row>
    <row r="109" spans="1:15" s="19" customFormat="1" ht="32" x14ac:dyDescent="0.2">
      <c r="A109" s="46" t="s">
        <v>369</v>
      </c>
      <c r="B109" s="46" t="s">
        <v>641</v>
      </c>
      <c r="C109" s="46" t="s">
        <v>642</v>
      </c>
      <c r="D109" s="231" t="s">
        <v>643</v>
      </c>
      <c r="E109" s="231" t="str">
        <f>VLOOKUP(B109,Description!$A$2:$B$88,2,FALSE)</f>
        <v>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v>
      </c>
      <c r="F109" s="46" t="s">
        <v>805</v>
      </c>
      <c r="G109" s="46" t="s">
        <v>44</v>
      </c>
      <c r="H109" s="46" t="s">
        <v>45</v>
      </c>
      <c r="I109" s="46" t="s">
        <v>18</v>
      </c>
      <c r="J109" s="47" t="s">
        <v>129</v>
      </c>
      <c r="K109" s="46" t="s">
        <v>20</v>
      </c>
      <c r="L109" s="46" t="s">
        <v>67</v>
      </c>
      <c r="M109" s="48">
        <v>80</v>
      </c>
      <c r="N109" s="49">
        <v>231034.13</v>
      </c>
      <c r="O109" s="234">
        <f>SUMIF($C$3:$C$231,C109,$N$3:$N$231)</f>
        <v>1117576.08</v>
      </c>
    </row>
    <row r="110" spans="1:15" s="19" customFormat="1" ht="48" x14ac:dyDescent="0.2">
      <c r="A110" s="46" t="s">
        <v>369</v>
      </c>
      <c r="B110" s="46" t="s">
        <v>641</v>
      </c>
      <c r="C110" s="46" t="s">
        <v>642</v>
      </c>
      <c r="D110" s="232" t="s">
        <v>643</v>
      </c>
      <c r="E110" s="232"/>
      <c r="F110" s="46" t="s">
        <v>805</v>
      </c>
      <c r="G110" s="46" t="s">
        <v>44</v>
      </c>
      <c r="H110" s="46" t="s">
        <v>45</v>
      </c>
      <c r="I110" s="46" t="s">
        <v>22</v>
      </c>
      <c r="J110" s="47" t="s">
        <v>644</v>
      </c>
      <c r="K110" s="46" t="s">
        <v>20</v>
      </c>
      <c r="L110" s="46" t="s">
        <v>67</v>
      </c>
      <c r="M110" s="48">
        <v>80</v>
      </c>
      <c r="N110" s="49">
        <v>204810.07</v>
      </c>
      <c r="O110" s="234"/>
    </row>
    <row r="111" spans="1:15" s="19" customFormat="1" ht="16" x14ac:dyDescent="0.2">
      <c r="A111" s="46" t="s">
        <v>369</v>
      </c>
      <c r="B111" s="46" t="s">
        <v>641</v>
      </c>
      <c r="C111" s="46" t="s">
        <v>642</v>
      </c>
      <c r="D111" s="232" t="s">
        <v>643</v>
      </c>
      <c r="E111" s="232"/>
      <c r="F111" s="46" t="s">
        <v>805</v>
      </c>
      <c r="G111" s="46" t="s">
        <v>44</v>
      </c>
      <c r="H111" s="46" t="s">
        <v>45</v>
      </c>
      <c r="I111" s="46" t="s">
        <v>22</v>
      </c>
      <c r="J111" s="47" t="s">
        <v>239</v>
      </c>
      <c r="K111" s="46" t="s">
        <v>20</v>
      </c>
      <c r="L111" s="46" t="s">
        <v>67</v>
      </c>
      <c r="M111" s="48">
        <v>80</v>
      </c>
      <c r="N111" s="49">
        <v>207060.93</v>
      </c>
      <c r="O111" s="234"/>
    </row>
    <row r="112" spans="1:15" s="19" customFormat="1" ht="16" x14ac:dyDescent="0.2">
      <c r="A112" s="46" t="s">
        <v>369</v>
      </c>
      <c r="B112" s="46" t="s">
        <v>641</v>
      </c>
      <c r="C112" s="46" t="s">
        <v>642</v>
      </c>
      <c r="D112" s="232" t="s">
        <v>643</v>
      </c>
      <c r="E112" s="232"/>
      <c r="F112" s="46" t="s">
        <v>805</v>
      </c>
      <c r="G112" s="46" t="s">
        <v>44</v>
      </c>
      <c r="H112" s="46" t="s">
        <v>45</v>
      </c>
      <c r="I112" s="46" t="s">
        <v>22</v>
      </c>
      <c r="J112" s="47" t="s">
        <v>645</v>
      </c>
      <c r="K112" s="46" t="s">
        <v>24</v>
      </c>
      <c r="L112" s="46" t="s">
        <v>123</v>
      </c>
      <c r="M112" s="48">
        <v>85</v>
      </c>
      <c r="N112" s="49">
        <v>155461.20000000001</v>
      </c>
      <c r="O112" s="234"/>
    </row>
    <row r="113" spans="1:15" s="19" customFormat="1" ht="32" x14ac:dyDescent="0.2">
      <c r="A113" s="46" t="s">
        <v>369</v>
      </c>
      <c r="B113" s="46" t="s">
        <v>641</v>
      </c>
      <c r="C113" s="46" t="s">
        <v>642</v>
      </c>
      <c r="D113" s="232" t="s">
        <v>643</v>
      </c>
      <c r="E113" s="232"/>
      <c r="F113" s="46" t="s">
        <v>805</v>
      </c>
      <c r="G113" s="46" t="s">
        <v>44</v>
      </c>
      <c r="H113" s="46" t="s">
        <v>45</v>
      </c>
      <c r="I113" s="46" t="s">
        <v>22</v>
      </c>
      <c r="J113" s="47" t="s">
        <v>633</v>
      </c>
      <c r="K113" s="46" t="s">
        <v>24</v>
      </c>
      <c r="L113" s="46" t="s">
        <v>25</v>
      </c>
      <c r="M113" s="48">
        <v>85</v>
      </c>
      <c r="N113" s="49">
        <v>134667</v>
      </c>
      <c r="O113" s="234"/>
    </row>
    <row r="114" spans="1:15" s="19" customFormat="1" ht="32" x14ac:dyDescent="0.2">
      <c r="A114" s="46" t="s">
        <v>369</v>
      </c>
      <c r="B114" s="46" t="s">
        <v>641</v>
      </c>
      <c r="C114" s="46" t="s">
        <v>642</v>
      </c>
      <c r="D114" s="233" t="s">
        <v>643</v>
      </c>
      <c r="E114" s="233"/>
      <c r="F114" s="46" t="s">
        <v>805</v>
      </c>
      <c r="G114" s="46" t="s">
        <v>44</v>
      </c>
      <c r="H114" s="46" t="s">
        <v>45</v>
      </c>
      <c r="I114" s="46" t="s">
        <v>22</v>
      </c>
      <c r="J114" s="47" t="s">
        <v>646</v>
      </c>
      <c r="K114" s="46" t="s">
        <v>30</v>
      </c>
      <c r="L114" s="46" t="s">
        <v>31</v>
      </c>
      <c r="M114" s="48">
        <v>85</v>
      </c>
      <c r="N114" s="49">
        <v>184542.75</v>
      </c>
      <c r="O114" s="234"/>
    </row>
    <row r="115" spans="1:15" s="19" customFormat="1" ht="27" customHeight="1" x14ac:dyDescent="0.2">
      <c r="A115" s="46" t="s">
        <v>369</v>
      </c>
      <c r="B115" s="46" t="s">
        <v>529</v>
      </c>
      <c r="C115" s="46" t="s">
        <v>530</v>
      </c>
      <c r="D115" s="248" t="s">
        <v>531</v>
      </c>
      <c r="E115" s="248" t="str">
        <f>VLOOKUP(B115,Description!$A$2:$B$88,2,FALSE)</f>
        <v>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v>
      </c>
      <c r="F115" s="46" t="s">
        <v>805</v>
      </c>
      <c r="G115" s="46" t="s">
        <v>46</v>
      </c>
      <c r="H115" s="46" t="s">
        <v>47</v>
      </c>
      <c r="I115" s="46" t="s">
        <v>18</v>
      </c>
      <c r="J115" s="47" t="s">
        <v>370</v>
      </c>
      <c r="K115" s="46" t="s">
        <v>20</v>
      </c>
      <c r="L115" s="46" t="s">
        <v>21</v>
      </c>
      <c r="M115" s="48">
        <v>80</v>
      </c>
      <c r="N115" s="49">
        <v>527952.96</v>
      </c>
      <c r="O115" s="234">
        <f>SUMIF($C$3:$C$231,C115,$N$3:$N$231)</f>
        <v>871554.96</v>
      </c>
    </row>
    <row r="116" spans="1:15" s="19" customFormat="1" ht="27.75" customHeight="1" x14ac:dyDescent="0.2">
      <c r="A116" s="46" t="s">
        <v>369</v>
      </c>
      <c r="B116" s="46" t="s">
        <v>529</v>
      </c>
      <c r="C116" s="46" t="s">
        <v>530</v>
      </c>
      <c r="D116" s="184" t="s">
        <v>531</v>
      </c>
      <c r="E116" s="184"/>
      <c r="F116" s="46" t="s">
        <v>805</v>
      </c>
      <c r="G116" s="46" t="s">
        <v>46</v>
      </c>
      <c r="H116" s="46" t="s">
        <v>47</v>
      </c>
      <c r="I116" s="46" t="s">
        <v>22</v>
      </c>
      <c r="J116" s="47" t="s">
        <v>169</v>
      </c>
      <c r="K116" s="46" t="s">
        <v>30</v>
      </c>
      <c r="L116" s="46" t="s">
        <v>31</v>
      </c>
      <c r="M116" s="48">
        <v>85</v>
      </c>
      <c r="N116" s="49">
        <v>89460</v>
      </c>
      <c r="O116" s="234"/>
    </row>
    <row r="117" spans="1:15" s="19" customFormat="1" ht="25.5" customHeight="1" x14ac:dyDescent="0.2">
      <c r="A117" s="46" t="s">
        <v>369</v>
      </c>
      <c r="B117" s="46" t="s">
        <v>529</v>
      </c>
      <c r="C117" s="46" t="s">
        <v>530</v>
      </c>
      <c r="D117" s="184" t="s">
        <v>531</v>
      </c>
      <c r="E117" s="184"/>
      <c r="F117" s="46" t="s">
        <v>805</v>
      </c>
      <c r="G117" s="46" t="s">
        <v>46</v>
      </c>
      <c r="H117" s="46" t="s">
        <v>47</v>
      </c>
      <c r="I117" s="46" t="s">
        <v>22</v>
      </c>
      <c r="J117" s="47" t="s">
        <v>532</v>
      </c>
      <c r="K117" s="46" t="s">
        <v>24</v>
      </c>
      <c r="L117" s="46" t="s">
        <v>25</v>
      </c>
      <c r="M117" s="48">
        <v>85</v>
      </c>
      <c r="N117" s="49">
        <v>148050</v>
      </c>
      <c r="O117" s="234"/>
    </row>
    <row r="118" spans="1:15" s="19" customFormat="1" ht="16" x14ac:dyDescent="0.2">
      <c r="A118" s="46" t="s">
        <v>369</v>
      </c>
      <c r="B118" s="46" t="s">
        <v>529</v>
      </c>
      <c r="C118" s="46" t="s">
        <v>530</v>
      </c>
      <c r="D118" s="249" t="s">
        <v>531</v>
      </c>
      <c r="E118" s="249"/>
      <c r="F118" s="46" t="s">
        <v>805</v>
      </c>
      <c r="G118" s="46" t="s">
        <v>46</v>
      </c>
      <c r="H118" s="46" t="s">
        <v>47</v>
      </c>
      <c r="I118" s="46" t="s">
        <v>22</v>
      </c>
      <c r="J118" s="47" t="s">
        <v>533</v>
      </c>
      <c r="K118" s="46" t="s">
        <v>20</v>
      </c>
      <c r="L118" s="46" t="s">
        <v>35</v>
      </c>
      <c r="M118" s="48">
        <v>80</v>
      </c>
      <c r="N118" s="49">
        <v>106092</v>
      </c>
      <c r="O118" s="234"/>
    </row>
    <row r="119" spans="1:15" s="19" customFormat="1" ht="27" customHeight="1" x14ac:dyDescent="0.2">
      <c r="A119" s="46" t="s">
        <v>369</v>
      </c>
      <c r="B119" s="46" t="s">
        <v>442</v>
      </c>
      <c r="C119" s="46" t="s">
        <v>443</v>
      </c>
      <c r="D119" s="248" t="s">
        <v>444</v>
      </c>
      <c r="E119" s="248" t="str">
        <f>VLOOKUP(B119,Description!$A$2:$B$88,2,FALSE)</f>
        <v>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v>
      </c>
      <c r="F119" s="46" t="s">
        <v>805</v>
      </c>
      <c r="G119" s="46" t="s">
        <v>46</v>
      </c>
      <c r="H119" s="46" t="s">
        <v>47</v>
      </c>
      <c r="I119" s="46" t="s">
        <v>18</v>
      </c>
      <c r="J119" s="47" t="s">
        <v>160</v>
      </c>
      <c r="K119" s="46" t="s">
        <v>20</v>
      </c>
      <c r="L119" s="46" t="s">
        <v>35</v>
      </c>
      <c r="M119" s="48">
        <v>80</v>
      </c>
      <c r="N119" s="49">
        <v>297453.15000000002</v>
      </c>
      <c r="O119" s="234">
        <f>SUMIF($C$3:$C$231,C119,$N$3:$N$231)</f>
        <v>771036.75</v>
      </c>
    </row>
    <row r="120" spans="1:15" s="19" customFormat="1" ht="16" x14ac:dyDescent="0.2">
      <c r="A120" s="46" t="s">
        <v>369</v>
      </c>
      <c r="B120" s="46" t="s">
        <v>442</v>
      </c>
      <c r="C120" s="46" t="s">
        <v>443</v>
      </c>
      <c r="D120" s="184"/>
      <c r="E120" s="184"/>
      <c r="F120" s="46" t="s">
        <v>805</v>
      </c>
      <c r="G120" s="46" t="s">
        <v>46</v>
      </c>
      <c r="H120" s="46" t="s">
        <v>47</v>
      </c>
      <c r="I120" s="46" t="s">
        <v>22</v>
      </c>
      <c r="J120" s="47" t="s">
        <v>272</v>
      </c>
      <c r="K120" s="46" t="s">
        <v>30</v>
      </c>
      <c r="L120" s="46" t="s">
        <v>31</v>
      </c>
      <c r="M120" s="48">
        <v>85</v>
      </c>
      <c r="N120" s="49">
        <v>159390</v>
      </c>
      <c r="O120" s="234"/>
    </row>
    <row r="121" spans="1:15" s="19" customFormat="1" ht="27" customHeight="1" x14ac:dyDescent="0.2">
      <c r="A121" s="46" t="s">
        <v>369</v>
      </c>
      <c r="B121" s="46" t="s">
        <v>442</v>
      </c>
      <c r="C121" s="46" t="s">
        <v>443</v>
      </c>
      <c r="D121" s="184"/>
      <c r="E121" s="184"/>
      <c r="F121" s="46" t="s">
        <v>805</v>
      </c>
      <c r="G121" s="46" t="s">
        <v>46</v>
      </c>
      <c r="H121" s="46" t="s">
        <v>47</v>
      </c>
      <c r="I121" s="46" t="s">
        <v>22</v>
      </c>
      <c r="J121" s="47" t="s">
        <v>103</v>
      </c>
      <c r="K121" s="46" t="s">
        <v>24</v>
      </c>
      <c r="L121" s="46" t="s">
        <v>25</v>
      </c>
      <c r="M121" s="48">
        <v>85</v>
      </c>
      <c r="N121" s="49">
        <v>163800</v>
      </c>
      <c r="O121" s="234"/>
    </row>
    <row r="122" spans="1:15" s="19" customFormat="1" ht="23.25" customHeight="1" x14ac:dyDescent="0.2">
      <c r="A122" s="46" t="s">
        <v>369</v>
      </c>
      <c r="B122" s="46" t="s">
        <v>442</v>
      </c>
      <c r="C122" s="46" t="s">
        <v>443</v>
      </c>
      <c r="D122" s="249"/>
      <c r="E122" s="249"/>
      <c r="F122" s="46" t="s">
        <v>805</v>
      </c>
      <c r="G122" s="46" t="s">
        <v>46</v>
      </c>
      <c r="H122" s="46" t="s">
        <v>47</v>
      </c>
      <c r="I122" s="46" t="s">
        <v>22</v>
      </c>
      <c r="J122" s="47" t="s">
        <v>445</v>
      </c>
      <c r="K122" s="46" t="s">
        <v>20</v>
      </c>
      <c r="L122" s="46" t="s">
        <v>67</v>
      </c>
      <c r="M122" s="48">
        <v>80</v>
      </c>
      <c r="N122" s="49">
        <v>150393.60000000001</v>
      </c>
      <c r="O122" s="234"/>
    </row>
    <row r="123" spans="1:15" s="19" customFormat="1" ht="38.25" customHeight="1" x14ac:dyDescent="0.2">
      <c r="A123" s="46" t="s">
        <v>369</v>
      </c>
      <c r="B123" s="46" t="s">
        <v>386</v>
      </c>
      <c r="C123" s="46" t="s">
        <v>387</v>
      </c>
      <c r="D123" s="248" t="s">
        <v>388</v>
      </c>
      <c r="E123" s="248" t="str">
        <f>VLOOKUP(B123,Description!$A$2:$B$88,2,FALSE)</f>
        <v>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v>
      </c>
      <c r="F123" s="46" t="s">
        <v>805</v>
      </c>
      <c r="G123" s="46" t="s">
        <v>73</v>
      </c>
      <c r="H123" s="46" t="s">
        <v>74</v>
      </c>
      <c r="I123" s="46" t="s">
        <v>18</v>
      </c>
      <c r="J123" s="47" t="s">
        <v>389</v>
      </c>
      <c r="K123" s="46" t="s">
        <v>20</v>
      </c>
      <c r="L123" s="46" t="s">
        <v>50</v>
      </c>
      <c r="M123" s="48">
        <v>80</v>
      </c>
      <c r="N123" s="49">
        <v>333378.64</v>
      </c>
      <c r="O123" s="234">
        <f>SUMIF($C$3:$C$231,C123,$N$3:$N$231)</f>
        <v>935189.74</v>
      </c>
    </row>
    <row r="124" spans="1:15" s="19" customFormat="1" ht="36.75" customHeight="1" x14ac:dyDescent="0.2">
      <c r="A124" s="46" t="s">
        <v>369</v>
      </c>
      <c r="B124" s="46" t="s">
        <v>386</v>
      </c>
      <c r="C124" s="46" t="s">
        <v>387</v>
      </c>
      <c r="D124" s="184"/>
      <c r="E124" s="184"/>
      <c r="F124" s="46" t="s">
        <v>805</v>
      </c>
      <c r="G124" s="46" t="s">
        <v>73</v>
      </c>
      <c r="H124" s="46" t="s">
        <v>74</v>
      </c>
      <c r="I124" s="46" t="s">
        <v>22</v>
      </c>
      <c r="J124" s="47" t="s">
        <v>390</v>
      </c>
      <c r="K124" s="46" t="s">
        <v>20</v>
      </c>
      <c r="L124" s="46" t="s">
        <v>35</v>
      </c>
      <c r="M124" s="48">
        <v>80</v>
      </c>
      <c r="N124" s="49">
        <v>150866.12</v>
      </c>
      <c r="O124" s="234"/>
    </row>
    <row r="125" spans="1:15" s="19" customFormat="1" ht="28.5" customHeight="1" x14ac:dyDescent="0.2">
      <c r="A125" s="46" t="s">
        <v>369</v>
      </c>
      <c r="B125" s="46" t="s">
        <v>386</v>
      </c>
      <c r="C125" s="46" t="s">
        <v>387</v>
      </c>
      <c r="D125" s="184"/>
      <c r="E125" s="184"/>
      <c r="F125" s="46" t="s">
        <v>805</v>
      </c>
      <c r="G125" s="46" t="s">
        <v>73</v>
      </c>
      <c r="H125" s="46" t="s">
        <v>74</v>
      </c>
      <c r="I125" s="46" t="s">
        <v>22</v>
      </c>
      <c r="J125" s="47" t="s">
        <v>70</v>
      </c>
      <c r="K125" s="46" t="s">
        <v>24</v>
      </c>
      <c r="L125" s="46" t="s">
        <v>49</v>
      </c>
      <c r="M125" s="48">
        <v>85</v>
      </c>
      <c r="N125" s="49">
        <v>290929.90000000002</v>
      </c>
      <c r="O125" s="234"/>
    </row>
    <row r="126" spans="1:15" s="19" customFormat="1" ht="22.5" customHeight="1" x14ac:dyDescent="0.2">
      <c r="A126" s="46" t="s">
        <v>369</v>
      </c>
      <c r="B126" s="46" t="s">
        <v>386</v>
      </c>
      <c r="C126" s="46" t="s">
        <v>387</v>
      </c>
      <c r="D126" s="249"/>
      <c r="E126" s="249"/>
      <c r="F126" s="46" t="s">
        <v>805</v>
      </c>
      <c r="G126" s="46" t="s">
        <v>73</v>
      </c>
      <c r="H126" s="46" t="s">
        <v>74</v>
      </c>
      <c r="I126" s="46" t="s">
        <v>22</v>
      </c>
      <c r="J126" s="47" t="s">
        <v>178</v>
      </c>
      <c r="K126" s="46" t="s">
        <v>30</v>
      </c>
      <c r="L126" s="46" t="s">
        <v>31</v>
      </c>
      <c r="M126" s="48">
        <v>85</v>
      </c>
      <c r="N126" s="49">
        <v>160015.07999999999</v>
      </c>
      <c r="O126" s="234"/>
    </row>
    <row r="127" spans="1:15" s="19" customFormat="1" ht="15" customHeight="1" x14ac:dyDescent="0.2">
      <c r="A127" s="46" t="s">
        <v>369</v>
      </c>
      <c r="B127" s="46" t="s">
        <v>598</v>
      </c>
      <c r="C127" s="46" t="s">
        <v>599</v>
      </c>
      <c r="D127" s="248" t="s">
        <v>600</v>
      </c>
      <c r="E127" s="248" t="str">
        <f>VLOOKUP(B127,Description!$A$2:$B$88,2,FALSE)</f>
        <v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v>
      </c>
      <c r="F127" s="46" t="s">
        <v>805</v>
      </c>
      <c r="G127" s="46" t="s">
        <v>44</v>
      </c>
      <c r="H127" s="46" t="s">
        <v>45</v>
      </c>
      <c r="I127" s="46" t="s">
        <v>18</v>
      </c>
      <c r="J127" s="47" t="s">
        <v>601</v>
      </c>
      <c r="K127" s="46" t="s">
        <v>20</v>
      </c>
      <c r="L127" s="46" t="s">
        <v>67</v>
      </c>
      <c r="M127" s="48">
        <v>80</v>
      </c>
      <c r="N127" s="49">
        <v>209928.79</v>
      </c>
      <c r="O127" s="234">
        <f>SUMIF($C$3:$C$231,C127,$N$3:$N$231)</f>
        <v>735967.07</v>
      </c>
    </row>
    <row r="128" spans="1:15" s="19" customFormat="1" ht="16" x14ac:dyDescent="0.2">
      <c r="A128" s="46" t="s">
        <v>369</v>
      </c>
      <c r="B128" s="46" t="s">
        <v>598</v>
      </c>
      <c r="C128" s="46" t="s">
        <v>599</v>
      </c>
      <c r="D128" s="184" t="s">
        <v>600</v>
      </c>
      <c r="E128" s="184"/>
      <c r="F128" s="46" t="s">
        <v>805</v>
      </c>
      <c r="G128" s="46" t="s">
        <v>44</v>
      </c>
      <c r="H128" s="46" t="s">
        <v>45</v>
      </c>
      <c r="I128" s="46" t="s">
        <v>22</v>
      </c>
      <c r="J128" s="47" t="s">
        <v>541</v>
      </c>
      <c r="K128" s="46" t="s">
        <v>30</v>
      </c>
      <c r="L128" s="46" t="s">
        <v>31</v>
      </c>
      <c r="M128" s="48">
        <v>85</v>
      </c>
      <c r="N128" s="49">
        <v>176022</v>
      </c>
      <c r="O128" s="234"/>
    </row>
    <row r="129" spans="1:15" s="19" customFormat="1" ht="32" x14ac:dyDescent="0.2">
      <c r="A129" s="46" t="s">
        <v>369</v>
      </c>
      <c r="B129" s="46" t="s">
        <v>598</v>
      </c>
      <c r="C129" s="46" t="s">
        <v>599</v>
      </c>
      <c r="D129" s="184" t="s">
        <v>600</v>
      </c>
      <c r="E129" s="184"/>
      <c r="F129" s="46" t="s">
        <v>805</v>
      </c>
      <c r="G129" s="46" t="s">
        <v>44</v>
      </c>
      <c r="H129" s="46" t="s">
        <v>45</v>
      </c>
      <c r="I129" s="46" t="s">
        <v>22</v>
      </c>
      <c r="J129" s="47" t="s">
        <v>602</v>
      </c>
      <c r="K129" s="46" t="s">
        <v>24</v>
      </c>
      <c r="L129" s="46" t="s">
        <v>86</v>
      </c>
      <c r="M129" s="48">
        <v>85</v>
      </c>
      <c r="N129" s="49">
        <v>173908</v>
      </c>
      <c r="O129" s="234"/>
    </row>
    <row r="130" spans="1:15" s="19" customFormat="1" ht="16" x14ac:dyDescent="0.2">
      <c r="A130" s="46" t="s">
        <v>369</v>
      </c>
      <c r="B130" s="46" t="s">
        <v>598</v>
      </c>
      <c r="C130" s="46" t="s">
        <v>599</v>
      </c>
      <c r="D130" s="184" t="s">
        <v>600</v>
      </c>
      <c r="E130" s="184"/>
      <c r="F130" s="46" t="s">
        <v>805</v>
      </c>
      <c r="G130" s="46" t="s">
        <v>44</v>
      </c>
      <c r="H130" s="46" t="s">
        <v>45</v>
      </c>
      <c r="I130" s="46" t="s">
        <v>22</v>
      </c>
      <c r="J130" s="47" t="s">
        <v>603</v>
      </c>
      <c r="K130" s="46" t="s">
        <v>20</v>
      </c>
      <c r="L130" s="46" t="s">
        <v>59</v>
      </c>
      <c r="M130" s="48">
        <v>80</v>
      </c>
      <c r="N130" s="49">
        <v>90022.94</v>
      </c>
      <c r="O130" s="234"/>
    </row>
    <row r="131" spans="1:15" s="19" customFormat="1" ht="32" x14ac:dyDescent="0.2">
      <c r="A131" s="46" t="s">
        <v>369</v>
      </c>
      <c r="B131" s="46" t="s">
        <v>598</v>
      </c>
      <c r="C131" s="46" t="s">
        <v>599</v>
      </c>
      <c r="D131" s="249" t="s">
        <v>600</v>
      </c>
      <c r="E131" s="249"/>
      <c r="F131" s="46" t="s">
        <v>805</v>
      </c>
      <c r="G131" s="46" t="s">
        <v>44</v>
      </c>
      <c r="H131" s="46" t="s">
        <v>45</v>
      </c>
      <c r="I131" s="46" t="s">
        <v>22</v>
      </c>
      <c r="J131" s="47" t="s">
        <v>128</v>
      </c>
      <c r="K131" s="46" t="s">
        <v>20</v>
      </c>
      <c r="L131" s="46" t="s">
        <v>59</v>
      </c>
      <c r="M131" s="48">
        <v>80</v>
      </c>
      <c r="N131" s="49">
        <v>86085.34</v>
      </c>
      <c r="O131" s="234"/>
    </row>
    <row r="132" spans="1:15" s="19" customFormat="1" ht="32.25" customHeight="1" x14ac:dyDescent="0.2">
      <c r="A132" s="46" t="s">
        <v>369</v>
      </c>
      <c r="B132" s="46" t="s">
        <v>395</v>
      </c>
      <c r="C132" s="46" t="s">
        <v>396</v>
      </c>
      <c r="D132" s="248" t="s">
        <v>397</v>
      </c>
      <c r="E132" s="248" t="str">
        <f>VLOOKUP(B132,Description!$A$2:$B$88,2,FALSE)</f>
        <v>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v>
      </c>
      <c r="F132" s="46" t="s">
        <v>805</v>
      </c>
      <c r="G132" s="46" t="s">
        <v>73</v>
      </c>
      <c r="H132" s="46" t="s">
        <v>74</v>
      </c>
      <c r="I132" s="46" t="s">
        <v>18</v>
      </c>
      <c r="J132" s="47" t="s">
        <v>134</v>
      </c>
      <c r="K132" s="46" t="s">
        <v>20</v>
      </c>
      <c r="L132" s="46" t="s">
        <v>50</v>
      </c>
      <c r="M132" s="48">
        <v>80</v>
      </c>
      <c r="N132" s="49">
        <v>252358.2</v>
      </c>
      <c r="O132" s="234">
        <f>SUMIF($C$3:$C$231,C132,$N$3:$N$231)</f>
        <v>830061.35</v>
      </c>
    </row>
    <row r="133" spans="1:15" s="19" customFormat="1" ht="21" customHeight="1" x14ac:dyDescent="0.2">
      <c r="A133" s="46" t="s">
        <v>369</v>
      </c>
      <c r="B133" s="46" t="s">
        <v>395</v>
      </c>
      <c r="C133" s="46" t="s">
        <v>396</v>
      </c>
      <c r="D133" s="184"/>
      <c r="E133" s="184"/>
      <c r="F133" s="46" t="s">
        <v>805</v>
      </c>
      <c r="G133" s="46" t="s">
        <v>73</v>
      </c>
      <c r="H133" s="46" t="s">
        <v>74</v>
      </c>
      <c r="I133" s="46" t="s">
        <v>22</v>
      </c>
      <c r="J133" s="47" t="s">
        <v>76</v>
      </c>
      <c r="K133" s="46" t="s">
        <v>24</v>
      </c>
      <c r="L133" s="46" t="s">
        <v>49</v>
      </c>
      <c r="M133" s="48">
        <v>85</v>
      </c>
      <c r="N133" s="49">
        <v>227967.19</v>
      </c>
      <c r="O133" s="234"/>
    </row>
    <row r="134" spans="1:15" s="19" customFormat="1" ht="26.25" customHeight="1" x14ac:dyDescent="0.2">
      <c r="A134" s="46" t="s">
        <v>369</v>
      </c>
      <c r="B134" s="46" t="s">
        <v>395</v>
      </c>
      <c r="C134" s="46" t="s">
        <v>396</v>
      </c>
      <c r="D134" s="184"/>
      <c r="E134" s="184"/>
      <c r="F134" s="46" t="s">
        <v>805</v>
      </c>
      <c r="G134" s="46" t="s">
        <v>73</v>
      </c>
      <c r="H134" s="46" t="s">
        <v>74</v>
      </c>
      <c r="I134" s="46" t="s">
        <v>22</v>
      </c>
      <c r="J134" s="47" t="s">
        <v>398</v>
      </c>
      <c r="K134" s="46" t="s">
        <v>30</v>
      </c>
      <c r="L134" s="46" t="s">
        <v>31</v>
      </c>
      <c r="M134" s="48">
        <v>85</v>
      </c>
      <c r="N134" s="49">
        <v>196504.6</v>
      </c>
      <c r="O134" s="234"/>
    </row>
    <row r="135" spans="1:15" s="19" customFormat="1" ht="28.5" customHeight="1" x14ac:dyDescent="0.2">
      <c r="A135" s="46" t="s">
        <v>369</v>
      </c>
      <c r="B135" s="46" t="s">
        <v>395</v>
      </c>
      <c r="C135" s="46" t="s">
        <v>396</v>
      </c>
      <c r="D135" s="249"/>
      <c r="E135" s="249"/>
      <c r="F135" s="46" t="s">
        <v>805</v>
      </c>
      <c r="G135" s="46" t="s">
        <v>73</v>
      </c>
      <c r="H135" s="46" t="s">
        <v>74</v>
      </c>
      <c r="I135" s="46" t="s">
        <v>22</v>
      </c>
      <c r="J135" s="47" t="s">
        <v>138</v>
      </c>
      <c r="K135" s="46" t="s">
        <v>20</v>
      </c>
      <c r="L135" s="46" t="s">
        <v>35</v>
      </c>
      <c r="M135" s="48">
        <v>80</v>
      </c>
      <c r="N135" s="49">
        <v>153231.35999999999</v>
      </c>
      <c r="O135" s="234"/>
    </row>
    <row r="136" spans="1:15" s="19" customFormat="1" ht="32" x14ac:dyDescent="0.2">
      <c r="A136" s="46" t="s">
        <v>369</v>
      </c>
      <c r="B136" s="46" t="s">
        <v>399</v>
      </c>
      <c r="C136" s="46" t="s">
        <v>400</v>
      </c>
      <c r="D136" s="231" t="s">
        <v>401</v>
      </c>
      <c r="E136" s="231" t="str">
        <f>VLOOKUP(B136,Description!$A$2:$B$88,2,FALSE)</f>
        <v>The project will enhance disaster risk prevention,resilience, and climate change adaptation in target areas through advanced drone technology, stakeholder engagement, and capacity-building activities. A scalable, sustainable drone-based disaster response system will be implemented</v>
      </c>
      <c r="F136" s="46" t="s">
        <v>805</v>
      </c>
      <c r="G136" s="46" t="s">
        <v>44</v>
      </c>
      <c r="H136" s="46" t="s">
        <v>45</v>
      </c>
      <c r="I136" s="46" t="s">
        <v>18</v>
      </c>
      <c r="J136" s="47" t="s">
        <v>320</v>
      </c>
      <c r="K136" s="46" t="s">
        <v>20</v>
      </c>
      <c r="L136" s="46" t="s">
        <v>50</v>
      </c>
      <c r="M136" s="48">
        <v>80</v>
      </c>
      <c r="N136" s="49">
        <v>314905.59999999998</v>
      </c>
      <c r="O136" s="234">
        <f>SUMIF($C$3:$C$231,C136,$N$3:$N$231)</f>
        <v>1074803.74</v>
      </c>
    </row>
    <row r="137" spans="1:15" s="19" customFormat="1" ht="32" x14ac:dyDescent="0.2">
      <c r="A137" s="46" t="s">
        <v>369</v>
      </c>
      <c r="B137" s="46" t="s">
        <v>399</v>
      </c>
      <c r="C137" s="46" t="s">
        <v>400</v>
      </c>
      <c r="D137" s="232"/>
      <c r="E137" s="232"/>
      <c r="F137" s="46" t="s">
        <v>805</v>
      </c>
      <c r="G137" s="46" t="s">
        <v>44</v>
      </c>
      <c r="H137" s="46" t="s">
        <v>45</v>
      </c>
      <c r="I137" s="46" t="s">
        <v>22</v>
      </c>
      <c r="J137" s="47" t="s">
        <v>226</v>
      </c>
      <c r="K137" s="46" t="s">
        <v>24</v>
      </c>
      <c r="L137" s="46" t="s">
        <v>25</v>
      </c>
      <c r="M137" s="48">
        <v>85</v>
      </c>
      <c r="N137" s="49">
        <v>239357.99</v>
      </c>
      <c r="O137" s="234"/>
    </row>
    <row r="138" spans="1:15" s="19" customFormat="1" ht="16" x14ac:dyDescent="0.2">
      <c r="A138" s="46" t="s">
        <v>369</v>
      </c>
      <c r="B138" s="46" t="s">
        <v>399</v>
      </c>
      <c r="C138" s="46" t="s">
        <v>400</v>
      </c>
      <c r="D138" s="232"/>
      <c r="E138" s="232"/>
      <c r="F138" s="46" t="s">
        <v>805</v>
      </c>
      <c r="G138" s="46" t="s">
        <v>44</v>
      </c>
      <c r="H138" s="46" t="s">
        <v>45</v>
      </c>
      <c r="I138" s="46" t="s">
        <v>22</v>
      </c>
      <c r="J138" s="47" t="s">
        <v>402</v>
      </c>
      <c r="K138" s="46" t="s">
        <v>30</v>
      </c>
      <c r="L138" s="46" t="s">
        <v>31</v>
      </c>
      <c r="M138" s="48">
        <v>85</v>
      </c>
      <c r="N138" s="49">
        <v>157437</v>
      </c>
      <c r="O138" s="234"/>
    </row>
    <row r="139" spans="1:15" s="19" customFormat="1" ht="16" x14ac:dyDescent="0.2">
      <c r="A139" s="46" t="s">
        <v>369</v>
      </c>
      <c r="B139" s="46" t="s">
        <v>399</v>
      </c>
      <c r="C139" s="46" t="s">
        <v>400</v>
      </c>
      <c r="D139" s="232"/>
      <c r="E139" s="232"/>
      <c r="F139" s="46" t="s">
        <v>805</v>
      </c>
      <c r="G139" s="46" t="s">
        <v>44</v>
      </c>
      <c r="H139" s="46" t="s">
        <v>45</v>
      </c>
      <c r="I139" s="46" t="s">
        <v>22</v>
      </c>
      <c r="J139" s="47" t="s">
        <v>70</v>
      </c>
      <c r="K139" s="46" t="s">
        <v>24</v>
      </c>
      <c r="L139" s="46" t="s">
        <v>49</v>
      </c>
      <c r="M139" s="48">
        <v>85</v>
      </c>
      <c r="N139" s="49">
        <v>112786.94</v>
      </c>
      <c r="O139" s="234"/>
    </row>
    <row r="140" spans="1:15" s="19" customFormat="1" ht="32" x14ac:dyDescent="0.2">
      <c r="A140" s="46" t="s">
        <v>369</v>
      </c>
      <c r="B140" s="46" t="s">
        <v>399</v>
      </c>
      <c r="C140" s="46" t="s">
        <v>400</v>
      </c>
      <c r="D140" s="232"/>
      <c r="E140" s="232"/>
      <c r="F140" s="46" t="s">
        <v>805</v>
      </c>
      <c r="G140" s="46" t="s">
        <v>44</v>
      </c>
      <c r="H140" s="46" t="s">
        <v>45</v>
      </c>
      <c r="I140" s="46" t="s">
        <v>22</v>
      </c>
      <c r="J140" s="47" t="s">
        <v>403</v>
      </c>
      <c r="K140" s="46" t="s">
        <v>20</v>
      </c>
      <c r="L140" s="46" t="s">
        <v>82</v>
      </c>
      <c r="M140" s="48">
        <v>80</v>
      </c>
      <c r="N140" s="49">
        <v>135115.72</v>
      </c>
      <c r="O140" s="234"/>
    </row>
    <row r="141" spans="1:15" s="19" customFormat="1" ht="16" x14ac:dyDescent="0.2">
      <c r="A141" s="46" t="s">
        <v>369</v>
      </c>
      <c r="B141" s="46" t="s">
        <v>399</v>
      </c>
      <c r="C141" s="46" t="s">
        <v>400</v>
      </c>
      <c r="D141" s="233"/>
      <c r="E141" s="233"/>
      <c r="F141" s="46" t="s">
        <v>805</v>
      </c>
      <c r="G141" s="46" t="s">
        <v>44</v>
      </c>
      <c r="H141" s="46" t="s">
        <v>45</v>
      </c>
      <c r="I141" s="46" t="s">
        <v>22</v>
      </c>
      <c r="J141" s="47" t="s">
        <v>404</v>
      </c>
      <c r="K141" s="46" t="s">
        <v>20</v>
      </c>
      <c r="L141" s="46" t="s">
        <v>59</v>
      </c>
      <c r="M141" s="48">
        <v>80</v>
      </c>
      <c r="N141" s="49">
        <v>115200.49</v>
      </c>
      <c r="O141" s="234"/>
    </row>
    <row r="142" spans="1:15" s="19" customFormat="1" ht="32" x14ac:dyDescent="0.2">
      <c r="A142" s="50" t="s">
        <v>369</v>
      </c>
      <c r="B142" s="50" t="s">
        <v>559</v>
      </c>
      <c r="C142" s="50" t="s">
        <v>560</v>
      </c>
      <c r="D142" s="222" t="s">
        <v>561</v>
      </c>
      <c r="E142" s="222" t="str">
        <f>VLOOKUP(B142,Description!$A$2:$B$88,2,FALSE)</f>
        <v>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v>
      </c>
      <c r="F142" s="50" t="s">
        <v>802</v>
      </c>
      <c r="G142" s="50" t="s">
        <v>54</v>
      </c>
      <c r="H142" s="50" t="s">
        <v>55</v>
      </c>
      <c r="I142" s="50" t="s">
        <v>18</v>
      </c>
      <c r="J142" s="51" t="s">
        <v>441</v>
      </c>
      <c r="K142" s="50" t="s">
        <v>24</v>
      </c>
      <c r="L142" s="50" t="s">
        <v>25</v>
      </c>
      <c r="M142" s="52">
        <v>85</v>
      </c>
      <c r="N142" s="53">
        <v>423434.7</v>
      </c>
      <c r="O142" s="224">
        <f>SUMIF($C$3:$C$231,C142,$N$3:$N$231)</f>
        <v>1079327.7</v>
      </c>
    </row>
    <row r="143" spans="1:15" s="19" customFormat="1" ht="16" x14ac:dyDescent="0.2">
      <c r="A143" s="50" t="s">
        <v>369</v>
      </c>
      <c r="B143" s="50" t="s">
        <v>559</v>
      </c>
      <c r="C143" s="50" t="s">
        <v>560</v>
      </c>
      <c r="D143" s="179" t="s">
        <v>561</v>
      </c>
      <c r="E143" s="179"/>
      <c r="F143" s="50" t="s">
        <v>802</v>
      </c>
      <c r="G143" s="50" t="s">
        <v>54</v>
      </c>
      <c r="H143" s="50" t="s">
        <v>55</v>
      </c>
      <c r="I143" s="50" t="s">
        <v>22</v>
      </c>
      <c r="J143" s="51" t="s">
        <v>562</v>
      </c>
      <c r="K143" s="50" t="s">
        <v>24</v>
      </c>
      <c r="L143" s="50" t="s">
        <v>86</v>
      </c>
      <c r="M143" s="52">
        <v>85</v>
      </c>
      <c r="N143" s="53">
        <v>98280</v>
      </c>
      <c r="O143" s="224"/>
    </row>
    <row r="144" spans="1:15" s="19" customFormat="1" ht="96" x14ac:dyDescent="0.2">
      <c r="A144" s="50" t="s">
        <v>369</v>
      </c>
      <c r="B144" s="50" t="s">
        <v>559</v>
      </c>
      <c r="C144" s="50" t="s">
        <v>560</v>
      </c>
      <c r="D144" s="179" t="s">
        <v>561</v>
      </c>
      <c r="E144" s="179"/>
      <c r="F144" s="50" t="s">
        <v>802</v>
      </c>
      <c r="G144" s="50" t="s">
        <v>54</v>
      </c>
      <c r="H144" s="50" t="s">
        <v>55</v>
      </c>
      <c r="I144" s="50" t="s">
        <v>22</v>
      </c>
      <c r="J144" s="51" t="s">
        <v>563</v>
      </c>
      <c r="K144" s="50" t="s">
        <v>20</v>
      </c>
      <c r="L144" s="50" t="s">
        <v>67</v>
      </c>
      <c r="M144" s="52">
        <v>80</v>
      </c>
      <c r="N144" s="53">
        <v>290241</v>
      </c>
      <c r="O144" s="224"/>
    </row>
    <row r="145" spans="1:15" s="19" customFormat="1" ht="16" x14ac:dyDescent="0.2">
      <c r="A145" s="50" t="s">
        <v>369</v>
      </c>
      <c r="B145" s="50" t="s">
        <v>559</v>
      </c>
      <c r="C145" s="50" t="s">
        <v>560</v>
      </c>
      <c r="D145" s="179" t="s">
        <v>561</v>
      </c>
      <c r="E145" s="179"/>
      <c r="F145" s="50" t="s">
        <v>802</v>
      </c>
      <c r="G145" s="50" t="s">
        <v>54</v>
      </c>
      <c r="H145" s="50" t="s">
        <v>55</v>
      </c>
      <c r="I145" s="50" t="s">
        <v>22</v>
      </c>
      <c r="J145" s="51" t="s">
        <v>279</v>
      </c>
      <c r="K145" s="50" t="s">
        <v>20</v>
      </c>
      <c r="L145" s="50" t="s">
        <v>35</v>
      </c>
      <c r="M145" s="52">
        <v>80</v>
      </c>
      <c r="N145" s="53">
        <v>144963</v>
      </c>
      <c r="O145" s="224"/>
    </row>
    <row r="146" spans="1:15" s="19" customFormat="1" ht="32" x14ac:dyDescent="0.2">
      <c r="A146" s="50" t="s">
        <v>369</v>
      </c>
      <c r="B146" s="50" t="s">
        <v>559</v>
      </c>
      <c r="C146" s="50" t="s">
        <v>560</v>
      </c>
      <c r="D146" s="223" t="s">
        <v>561</v>
      </c>
      <c r="E146" s="223"/>
      <c r="F146" s="50" t="s">
        <v>802</v>
      </c>
      <c r="G146" s="50" t="s">
        <v>54</v>
      </c>
      <c r="H146" s="50" t="s">
        <v>55</v>
      </c>
      <c r="I146" s="50" t="s">
        <v>22</v>
      </c>
      <c r="J146" s="51" t="s">
        <v>564</v>
      </c>
      <c r="K146" s="50" t="s">
        <v>30</v>
      </c>
      <c r="L146" s="50" t="s">
        <v>31</v>
      </c>
      <c r="M146" s="52">
        <v>85</v>
      </c>
      <c r="N146" s="53">
        <v>122409</v>
      </c>
      <c r="O146" s="224"/>
    </row>
    <row r="147" spans="1:15" s="19" customFormat="1" ht="16" x14ac:dyDescent="0.2">
      <c r="A147" s="50" t="s">
        <v>369</v>
      </c>
      <c r="B147" s="50" t="s">
        <v>477</v>
      </c>
      <c r="C147" s="50" t="s">
        <v>478</v>
      </c>
      <c r="D147" s="222" t="s">
        <v>479</v>
      </c>
      <c r="E147" s="222" t="str">
        <f>VLOOKUP(B147,Description!$A$2:$B$88,2,FALSE)</f>
        <v>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v>
      </c>
      <c r="F147" s="50" t="s">
        <v>802</v>
      </c>
      <c r="G147" s="50" t="s">
        <v>54</v>
      </c>
      <c r="H147" s="50" t="s">
        <v>55</v>
      </c>
      <c r="I147" s="50" t="s">
        <v>18</v>
      </c>
      <c r="J147" s="51" t="s">
        <v>455</v>
      </c>
      <c r="K147" s="50" t="s">
        <v>20</v>
      </c>
      <c r="L147" s="50" t="s">
        <v>67</v>
      </c>
      <c r="M147" s="52">
        <v>80</v>
      </c>
      <c r="N147" s="53">
        <v>249803.1</v>
      </c>
      <c r="O147" s="224">
        <f>SUMIF($C$3:$C$231,C147,$N$3:$N$231)</f>
        <v>919554.89999999991</v>
      </c>
    </row>
    <row r="148" spans="1:15" s="19" customFormat="1" ht="16" x14ac:dyDescent="0.2">
      <c r="A148" s="50" t="s">
        <v>369</v>
      </c>
      <c r="B148" s="50" t="s">
        <v>477</v>
      </c>
      <c r="C148" s="50" t="s">
        <v>478</v>
      </c>
      <c r="D148" s="179" t="s">
        <v>479</v>
      </c>
      <c r="E148" s="179"/>
      <c r="F148" s="50" t="s">
        <v>802</v>
      </c>
      <c r="G148" s="50" t="s">
        <v>54</v>
      </c>
      <c r="H148" s="50" t="s">
        <v>55</v>
      </c>
      <c r="I148" s="50" t="s">
        <v>22</v>
      </c>
      <c r="J148" s="51" t="s">
        <v>385</v>
      </c>
      <c r="K148" s="50" t="s">
        <v>24</v>
      </c>
      <c r="L148" s="50" t="s">
        <v>123</v>
      </c>
      <c r="M148" s="52">
        <v>85</v>
      </c>
      <c r="N148" s="53">
        <v>231840</v>
      </c>
      <c r="O148" s="224"/>
    </row>
    <row r="149" spans="1:15" s="19" customFormat="1" ht="16" x14ac:dyDescent="0.2">
      <c r="A149" s="50" t="s">
        <v>369</v>
      </c>
      <c r="B149" s="50" t="s">
        <v>477</v>
      </c>
      <c r="C149" s="50" t="s">
        <v>478</v>
      </c>
      <c r="D149" s="179" t="s">
        <v>479</v>
      </c>
      <c r="E149" s="179"/>
      <c r="F149" s="50" t="s">
        <v>802</v>
      </c>
      <c r="G149" s="50" t="s">
        <v>54</v>
      </c>
      <c r="H149" s="50" t="s">
        <v>55</v>
      </c>
      <c r="I149" s="50" t="s">
        <v>22</v>
      </c>
      <c r="J149" s="51" t="s">
        <v>480</v>
      </c>
      <c r="K149" s="50" t="s">
        <v>20</v>
      </c>
      <c r="L149" s="50" t="s">
        <v>35</v>
      </c>
      <c r="M149" s="52">
        <v>80</v>
      </c>
      <c r="N149" s="53">
        <v>218167.8</v>
      </c>
      <c r="O149" s="224"/>
    </row>
    <row r="150" spans="1:15" s="19" customFormat="1" ht="16" x14ac:dyDescent="0.2">
      <c r="A150" s="50" t="s">
        <v>369</v>
      </c>
      <c r="B150" s="50" t="s">
        <v>477</v>
      </c>
      <c r="C150" s="50" t="s">
        <v>478</v>
      </c>
      <c r="D150" s="223" t="s">
        <v>479</v>
      </c>
      <c r="E150" s="223"/>
      <c r="F150" s="50" t="s">
        <v>802</v>
      </c>
      <c r="G150" s="50" t="s">
        <v>54</v>
      </c>
      <c r="H150" s="50" t="s">
        <v>55</v>
      </c>
      <c r="I150" s="50" t="s">
        <v>22</v>
      </c>
      <c r="J150" s="51" t="s">
        <v>272</v>
      </c>
      <c r="K150" s="50" t="s">
        <v>30</v>
      </c>
      <c r="L150" s="50" t="s">
        <v>31</v>
      </c>
      <c r="M150" s="52">
        <v>85</v>
      </c>
      <c r="N150" s="53">
        <v>219744</v>
      </c>
      <c r="O150" s="224"/>
    </row>
    <row r="151" spans="1:15" s="19" customFormat="1" ht="48" x14ac:dyDescent="0.2">
      <c r="A151" s="50" t="s">
        <v>369</v>
      </c>
      <c r="B151" s="50" t="s">
        <v>408</v>
      </c>
      <c r="C151" s="50" t="s">
        <v>409</v>
      </c>
      <c r="D151" s="250" t="s">
        <v>410</v>
      </c>
      <c r="E151" s="250" t="str">
        <f>VLOOKUP(B151,Description!$A$2:$B$88,2,FALSE)</f>
        <v>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v>
      </c>
      <c r="F151" s="50" t="s">
        <v>802</v>
      </c>
      <c r="G151" s="50" t="s">
        <v>54</v>
      </c>
      <c r="H151" s="50" t="s">
        <v>55</v>
      </c>
      <c r="I151" s="50" t="s">
        <v>18</v>
      </c>
      <c r="J151" s="51" t="s">
        <v>411</v>
      </c>
      <c r="K151" s="50" t="s">
        <v>20</v>
      </c>
      <c r="L151" s="50" t="s">
        <v>67</v>
      </c>
      <c r="M151" s="52">
        <v>80</v>
      </c>
      <c r="N151" s="53">
        <v>452892.24</v>
      </c>
      <c r="O151" s="224">
        <f>SUMIF($C$3:$C$231,C151,$N$3:$N$231)</f>
        <v>1042327.56</v>
      </c>
    </row>
    <row r="152" spans="1:15" s="19" customFormat="1" ht="16" x14ac:dyDescent="0.2">
      <c r="A152" s="50" t="s">
        <v>369</v>
      </c>
      <c r="B152" s="50" t="s">
        <v>408</v>
      </c>
      <c r="C152" s="50" t="s">
        <v>409</v>
      </c>
      <c r="D152" s="251"/>
      <c r="E152" s="251"/>
      <c r="F152" s="50" t="s">
        <v>802</v>
      </c>
      <c r="G152" s="50" t="s">
        <v>54</v>
      </c>
      <c r="H152" s="50" t="s">
        <v>55</v>
      </c>
      <c r="I152" s="50" t="s">
        <v>22</v>
      </c>
      <c r="J152" s="51" t="s">
        <v>412</v>
      </c>
      <c r="K152" s="50" t="s">
        <v>24</v>
      </c>
      <c r="L152" s="50" t="s">
        <v>25</v>
      </c>
      <c r="M152" s="52">
        <v>85</v>
      </c>
      <c r="N152" s="53">
        <v>146996.20000000001</v>
      </c>
      <c r="O152" s="224"/>
    </row>
    <row r="153" spans="1:15" s="19" customFormat="1" ht="16" x14ac:dyDescent="0.2">
      <c r="A153" s="50" t="s">
        <v>369</v>
      </c>
      <c r="B153" s="50" t="s">
        <v>408</v>
      </c>
      <c r="C153" s="50" t="s">
        <v>409</v>
      </c>
      <c r="D153" s="251"/>
      <c r="E153" s="251"/>
      <c r="F153" s="50" t="s">
        <v>802</v>
      </c>
      <c r="G153" s="50" t="s">
        <v>54</v>
      </c>
      <c r="H153" s="50" t="s">
        <v>55</v>
      </c>
      <c r="I153" s="50" t="s">
        <v>22</v>
      </c>
      <c r="J153" s="51" t="s">
        <v>413</v>
      </c>
      <c r="K153" s="50" t="s">
        <v>20</v>
      </c>
      <c r="L153" s="50" t="s">
        <v>35</v>
      </c>
      <c r="M153" s="52">
        <v>80</v>
      </c>
      <c r="N153" s="53">
        <v>191026.82</v>
      </c>
      <c r="O153" s="224"/>
    </row>
    <row r="154" spans="1:15" s="19" customFormat="1" ht="16" x14ac:dyDescent="0.2">
      <c r="A154" s="50" t="s">
        <v>369</v>
      </c>
      <c r="B154" s="50" t="s">
        <v>408</v>
      </c>
      <c r="C154" s="50" t="s">
        <v>409</v>
      </c>
      <c r="D154" s="251"/>
      <c r="E154" s="251"/>
      <c r="F154" s="50" t="s">
        <v>802</v>
      </c>
      <c r="G154" s="50" t="s">
        <v>54</v>
      </c>
      <c r="H154" s="50" t="s">
        <v>55</v>
      </c>
      <c r="I154" s="50" t="s">
        <v>22</v>
      </c>
      <c r="J154" s="51" t="s">
        <v>240</v>
      </c>
      <c r="K154" s="50" t="s">
        <v>24</v>
      </c>
      <c r="L154" s="50" t="s">
        <v>217</v>
      </c>
      <c r="M154" s="52">
        <v>85</v>
      </c>
      <c r="N154" s="53">
        <v>51114.7</v>
      </c>
      <c r="O154" s="224"/>
    </row>
    <row r="155" spans="1:15" s="19" customFormat="1" ht="16" x14ac:dyDescent="0.2">
      <c r="A155" s="50" t="s">
        <v>369</v>
      </c>
      <c r="B155" s="50" t="s">
        <v>408</v>
      </c>
      <c r="C155" s="50" t="s">
        <v>409</v>
      </c>
      <c r="D155" s="251"/>
      <c r="E155" s="251"/>
      <c r="F155" s="50" t="s">
        <v>802</v>
      </c>
      <c r="G155" s="50" t="s">
        <v>54</v>
      </c>
      <c r="H155" s="50" t="s">
        <v>55</v>
      </c>
      <c r="I155" s="50" t="s">
        <v>22</v>
      </c>
      <c r="J155" s="51" t="s">
        <v>414</v>
      </c>
      <c r="K155" s="50" t="s">
        <v>30</v>
      </c>
      <c r="L155" s="50" t="s">
        <v>31</v>
      </c>
      <c r="M155" s="52">
        <v>85</v>
      </c>
      <c r="N155" s="53">
        <v>100648.8</v>
      </c>
      <c r="O155" s="224"/>
    </row>
    <row r="156" spans="1:15" s="19" customFormat="1" ht="16" x14ac:dyDescent="0.2">
      <c r="A156" s="50" t="s">
        <v>369</v>
      </c>
      <c r="B156" s="50" t="s">
        <v>408</v>
      </c>
      <c r="C156" s="50" t="s">
        <v>409</v>
      </c>
      <c r="D156" s="252"/>
      <c r="E156" s="252"/>
      <c r="F156" s="50" t="s">
        <v>802</v>
      </c>
      <c r="G156" s="50" t="s">
        <v>54</v>
      </c>
      <c r="H156" s="50" t="s">
        <v>55</v>
      </c>
      <c r="I156" s="50" t="s">
        <v>22</v>
      </c>
      <c r="J156" s="51" t="s">
        <v>415</v>
      </c>
      <c r="K156" s="50" t="s">
        <v>30</v>
      </c>
      <c r="L156" s="50" t="s">
        <v>31</v>
      </c>
      <c r="M156" s="52">
        <v>85</v>
      </c>
      <c r="N156" s="53">
        <v>99648.8</v>
      </c>
      <c r="O156" s="224"/>
    </row>
    <row r="157" spans="1:15" s="19" customFormat="1" ht="32" x14ac:dyDescent="0.2">
      <c r="A157" s="50" t="s">
        <v>369</v>
      </c>
      <c r="B157" s="50" t="s">
        <v>565</v>
      </c>
      <c r="C157" s="50" t="s">
        <v>566</v>
      </c>
      <c r="D157" s="250" t="s">
        <v>824</v>
      </c>
      <c r="E157" s="250" t="str">
        <f>VLOOKUP(B157,Description!$A$2:$B$88,2,FALSE)</f>
        <v>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v>
      </c>
      <c r="F157" s="50" t="s">
        <v>802</v>
      </c>
      <c r="G157" s="50" t="s">
        <v>54</v>
      </c>
      <c r="H157" s="50" t="s">
        <v>55</v>
      </c>
      <c r="I157" s="50" t="s">
        <v>18</v>
      </c>
      <c r="J157" s="51" t="s">
        <v>557</v>
      </c>
      <c r="K157" s="50" t="s">
        <v>20</v>
      </c>
      <c r="L157" s="50" t="s">
        <v>82</v>
      </c>
      <c r="M157" s="52">
        <v>80</v>
      </c>
      <c r="N157" s="53">
        <v>357617.91999999998</v>
      </c>
      <c r="O157" s="224">
        <f>SUMIF($C$3:$C$231,C157,$N$3:$N$231)</f>
        <v>1094417.81</v>
      </c>
    </row>
    <row r="158" spans="1:15" s="19" customFormat="1" ht="48" x14ac:dyDescent="0.2">
      <c r="A158" s="50" t="s">
        <v>369</v>
      </c>
      <c r="B158" s="50" t="s">
        <v>565</v>
      </c>
      <c r="C158" s="50" t="s">
        <v>566</v>
      </c>
      <c r="D158" s="251" t="s">
        <v>567</v>
      </c>
      <c r="E158" s="251"/>
      <c r="F158" s="50" t="s">
        <v>802</v>
      </c>
      <c r="G158" s="50" t="s">
        <v>54</v>
      </c>
      <c r="H158" s="50" t="s">
        <v>55</v>
      </c>
      <c r="I158" s="50" t="s">
        <v>22</v>
      </c>
      <c r="J158" s="51" t="s">
        <v>150</v>
      </c>
      <c r="K158" s="50" t="s">
        <v>20</v>
      </c>
      <c r="L158" s="50" t="s">
        <v>21</v>
      </c>
      <c r="M158" s="52">
        <v>80</v>
      </c>
      <c r="N158" s="53">
        <v>291690</v>
      </c>
      <c r="O158" s="224"/>
    </row>
    <row r="159" spans="1:15" s="19" customFormat="1" ht="16" x14ac:dyDescent="0.2">
      <c r="A159" s="50" t="s">
        <v>369</v>
      </c>
      <c r="B159" s="50" t="s">
        <v>565</v>
      </c>
      <c r="C159" s="50" t="s">
        <v>566</v>
      </c>
      <c r="D159" s="251" t="s">
        <v>567</v>
      </c>
      <c r="E159" s="251"/>
      <c r="F159" s="50" t="s">
        <v>802</v>
      </c>
      <c r="G159" s="50" t="s">
        <v>54</v>
      </c>
      <c r="H159" s="50" t="s">
        <v>55</v>
      </c>
      <c r="I159" s="50" t="s">
        <v>22</v>
      </c>
      <c r="J159" s="51" t="s">
        <v>568</v>
      </c>
      <c r="K159" s="50" t="s">
        <v>20</v>
      </c>
      <c r="L159" s="50" t="s">
        <v>21</v>
      </c>
      <c r="M159" s="52">
        <v>80</v>
      </c>
      <c r="N159" s="53">
        <v>103340.16</v>
      </c>
      <c r="O159" s="224"/>
    </row>
    <row r="160" spans="1:15" s="19" customFormat="1" ht="32" x14ac:dyDescent="0.2">
      <c r="A160" s="50" t="s">
        <v>369</v>
      </c>
      <c r="B160" s="50" t="s">
        <v>565</v>
      </c>
      <c r="C160" s="50" t="s">
        <v>566</v>
      </c>
      <c r="D160" s="251" t="s">
        <v>567</v>
      </c>
      <c r="E160" s="251"/>
      <c r="F160" s="50" t="s">
        <v>802</v>
      </c>
      <c r="G160" s="50" t="s">
        <v>54</v>
      </c>
      <c r="H160" s="50" t="s">
        <v>55</v>
      </c>
      <c r="I160" s="50" t="s">
        <v>22</v>
      </c>
      <c r="J160" s="51" t="s">
        <v>569</v>
      </c>
      <c r="K160" s="50" t="s">
        <v>20</v>
      </c>
      <c r="L160" s="50" t="s">
        <v>35</v>
      </c>
      <c r="M160" s="52">
        <v>80</v>
      </c>
      <c r="N160" s="53">
        <v>108039.73</v>
      </c>
      <c r="O160" s="224"/>
    </row>
    <row r="161" spans="1:15" s="19" customFormat="1" ht="16" x14ac:dyDescent="0.2">
      <c r="A161" s="50" t="s">
        <v>369</v>
      </c>
      <c r="B161" s="50" t="s">
        <v>565</v>
      </c>
      <c r="C161" s="50" t="s">
        <v>566</v>
      </c>
      <c r="D161" s="251" t="s">
        <v>567</v>
      </c>
      <c r="E161" s="251"/>
      <c r="F161" s="50" t="s">
        <v>802</v>
      </c>
      <c r="G161" s="50" t="s">
        <v>54</v>
      </c>
      <c r="H161" s="50" t="s">
        <v>55</v>
      </c>
      <c r="I161" s="50" t="s">
        <v>22</v>
      </c>
      <c r="J161" s="51" t="s">
        <v>169</v>
      </c>
      <c r="K161" s="50" t="s">
        <v>30</v>
      </c>
      <c r="L161" s="50" t="s">
        <v>31</v>
      </c>
      <c r="M161" s="52">
        <v>85</v>
      </c>
      <c r="N161" s="53">
        <v>133560</v>
      </c>
      <c r="O161" s="224"/>
    </row>
    <row r="162" spans="1:15" s="19" customFormat="1" ht="16" x14ac:dyDescent="0.2">
      <c r="A162" s="50" t="s">
        <v>369</v>
      </c>
      <c r="B162" s="50" t="s">
        <v>565</v>
      </c>
      <c r="C162" s="50" t="s">
        <v>566</v>
      </c>
      <c r="D162" s="252" t="s">
        <v>567</v>
      </c>
      <c r="E162" s="252"/>
      <c r="F162" s="50" t="s">
        <v>802</v>
      </c>
      <c r="G162" s="50" t="s">
        <v>54</v>
      </c>
      <c r="H162" s="50" t="s">
        <v>55</v>
      </c>
      <c r="I162" s="50" t="s">
        <v>22</v>
      </c>
      <c r="J162" s="51" t="s">
        <v>570</v>
      </c>
      <c r="K162" s="50" t="s">
        <v>24</v>
      </c>
      <c r="L162" s="50" t="s">
        <v>25</v>
      </c>
      <c r="M162" s="52">
        <v>85</v>
      </c>
      <c r="N162" s="53">
        <v>100170</v>
      </c>
      <c r="O162" s="224"/>
    </row>
    <row r="163" spans="1:15" s="19" customFormat="1" ht="27.75" customHeight="1" x14ac:dyDescent="0.2">
      <c r="A163" s="50" t="s">
        <v>369</v>
      </c>
      <c r="B163" s="50" t="s">
        <v>391</v>
      </c>
      <c r="C163" s="50" t="s">
        <v>392</v>
      </c>
      <c r="D163" s="222" t="s">
        <v>393</v>
      </c>
      <c r="E163" s="222" t="str">
        <f>VLOOKUP(B163,Description!$A$2:$B$88,2,FALSE)</f>
        <v>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v>
      </c>
      <c r="F163" s="50" t="s">
        <v>802</v>
      </c>
      <c r="G163" s="50" t="s">
        <v>54</v>
      </c>
      <c r="H163" s="50" t="s">
        <v>55</v>
      </c>
      <c r="I163" s="50" t="s">
        <v>18</v>
      </c>
      <c r="J163" s="51" t="s">
        <v>351</v>
      </c>
      <c r="K163" s="50" t="s">
        <v>30</v>
      </c>
      <c r="L163" s="50" t="s">
        <v>31</v>
      </c>
      <c r="M163" s="52">
        <v>85</v>
      </c>
      <c r="N163" s="53">
        <v>256995</v>
      </c>
      <c r="O163" s="224">
        <f>SUMIF($C$3:$C$231,C163,$N$3:$N$231)</f>
        <v>1001035.1200000001</v>
      </c>
    </row>
    <row r="164" spans="1:15" s="19" customFormat="1" ht="32" x14ac:dyDescent="0.2">
      <c r="A164" s="50" t="s">
        <v>369</v>
      </c>
      <c r="B164" s="50" t="s">
        <v>391</v>
      </c>
      <c r="C164" s="50" t="s">
        <v>392</v>
      </c>
      <c r="D164" s="179"/>
      <c r="E164" s="179"/>
      <c r="F164" s="50" t="s">
        <v>802</v>
      </c>
      <c r="G164" s="50" t="s">
        <v>54</v>
      </c>
      <c r="H164" s="50" t="s">
        <v>55</v>
      </c>
      <c r="I164" s="50" t="s">
        <v>22</v>
      </c>
      <c r="J164" s="51" t="s">
        <v>394</v>
      </c>
      <c r="K164" s="50" t="s">
        <v>20</v>
      </c>
      <c r="L164" s="50" t="s">
        <v>50</v>
      </c>
      <c r="M164" s="52">
        <v>80</v>
      </c>
      <c r="N164" s="53">
        <v>280159.32</v>
      </c>
      <c r="O164" s="224"/>
    </row>
    <row r="165" spans="1:15" s="19" customFormat="1" ht="16" x14ac:dyDescent="0.2">
      <c r="A165" s="50" t="s">
        <v>369</v>
      </c>
      <c r="B165" s="50" t="s">
        <v>391</v>
      </c>
      <c r="C165" s="50" t="s">
        <v>392</v>
      </c>
      <c r="D165" s="179"/>
      <c r="E165" s="179"/>
      <c r="F165" s="50" t="s">
        <v>802</v>
      </c>
      <c r="G165" s="50" t="s">
        <v>54</v>
      </c>
      <c r="H165" s="50" t="s">
        <v>55</v>
      </c>
      <c r="I165" s="50" t="s">
        <v>22</v>
      </c>
      <c r="J165" s="51" t="s">
        <v>91</v>
      </c>
      <c r="K165" s="50" t="s">
        <v>24</v>
      </c>
      <c r="L165" s="50" t="s">
        <v>86</v>
      </c>
      <c r="M165" s="52">
        <v>85</v>
      </c>
      <c r="N165" s="53">
        <v>244693</v>
      </c>
      <c r="O165" s="224"/>
    </row>
    <row r="166" spans="1:15" s="19" customFormat="1" ht="16" x14ac:dyDescent="0.2">
      <c r="A166" s="50" t="s">
        <v>369</v>
      </c>
      <c r="B166" s="50" t="s">
        <v>391</v>
      </c>
      <c r="C166" s="50" t="s">
        <v>392</v>
      </c>
      <c r="D166" s="223"/>
      <c r="E166" s="223"/>
      <c r="F166" s="50" t="s">
        <v>802</v>
      </c>
      <c r="G166" s="50" t="s">
        <v>54</v>
      </c>
      <c r="H166" s="50" t="s">
        <v>55</v>
      </c>
      <c r="I166" s="50" t="s">
        <v>22</v>
      </c>
      <c r="J166" s="51" t="s">
        <v>371</v>
      </c>
      <c r="K166" s="50" t="s">
        <v>20</v>
      </c>
      <c r="L166" s="50" t="s">
        <v>35</v>
      </c>
      <c r="M166" s="52">
        <v>80</v>
      </c>
      <c r="N166" s="53">
        <v>219187.8</v>
      </c>
      <c r="O166" s="224"/>
    </row>
    <row r="167" spans="1:15" s="19" customFormat="1" ht="16" x14ac:dyDescent="0.2">
      <c r="A167" s="50" t="s">
        <v>369</v>
      </c>
      <c r="B167" s="50" t="s">
        <v>550</v>
      </c>
      <c r="C167" s="50" t="s">
        <v>551</v>
      </c>
      <c r="D167" s="222" t="s">
        <v>552</v>
      </c>
      <c r="E167" s="222" t="str">
        <f>VLOOKUP(B167,Description!$A$2:$B$88,2,FALSE)</f>
        <v>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v>
      </c>
      <c r="F167" s="50" t="s">
        <v>802</v>
      </c>
      <c r="G167" s="50" t="s">
        <v>54</v>
      </c>
      <c r="H167" s="50" t="s">
        <v>55</v>
      </c>
      <c r="I167" s="50" t="s">
        <v>18</v>
      </c>
      <c r="J167" s="51" t="s">
        <v>56</v>
      </c>
      <c r="K167" s="50" t="s">
        <v>30</v>
      </c>
      <c r="L167" s="50" t="s">
        <v>31</v>
      </c>
      <c r="M167" s="52">
        <v>85</v>
      </c>
      <c r="N167" s="53">
        <v>278793</v>
      </c>
      <c r="O167" s="224">
        <f>SUMIF($C$3:$C$231,C167,$N$3:$N$231)</f>
        <v>951343.2</v>
      </c>
    </row>
    <row r="168" spans="1:15" s="19" customFormat="1" ht="32.25" customHeight="1" x14ac:dyDescent="0.2">
      <c r="A168" s="50" t="s">
        <v>369</v>
      </c>
      <c r="B168" s="50" t="s">
        <v>550</v>
      </c>
      <c r="C168" s="50" t="s">
        <v>551</v>
      </c>
      <c r="D168" s="179" t="s">
        <v>552</v>
      </c>
      <c r="E168" s="179"/>
      <c r="F168" s="50" t="s">
        <v>802</v>
      </c>
      <c r="G168" s="50" t="s">
        <v>54</v>
      </c>
      <c r="H168" s="50" t="s">
        <v>55</v>
      </c>
      <c r="I168" s="50" t="s">
        <v>22</v>
      </c>
      <c r="J168" s="51" t="s">
        <v>407</v>
      </c>
      <c r="K168" s="50" t="s">
        <v>20</v>
      </c>
      <c r="L168" s="50" t="s">
        <v>21</v>
      </c>
      <c r="M168" s="52">
        <v>80</v>
      </c>
      <c r="N168" s="53">
        <v>221596.2</v>
      </c>
      <c r="O168" s="224"/>
    </row>
    <row r="169" spans="1:15" s="19" customFormat="1" ht="16" x14ac:dyDescent="0.2">
      <c r="A169" s="50" t="s">
        <v>369</v>
      </c>
      <c r="B169" s="50" t="s">
        <v>550</v>
      </c>
      <c r="C169" s="50" t="s">
        <v>551</v>
      </c>
      <c r="D169" s="179" t="s">
        <v>552</v>
      </c>
      <c r="E169" s="179"/>
      <c r="F169" s="50" t="s">
        <v>802</v>
      </c>
      <c r="G169" s="50" t="s">
        <v>54</v>
      </c>
      <c r="H169" s="50" t="s">
        <v>55</v>
      </c>
      <c r="I169" s="50" t="s">
        <v>22</v>
      </c>
      <c r="J169" s="51" t="s">
        <v>553</v>
      </c>
      <c r="K169" s="50" t="s">
        <v>20</v>
      </c>
      <c r="L169" s="50" t="s">
        <v>59</v>
      </c>
      <c r="M169" s="52">
        <v>80</v>
      </c>
      <c r="N169" s="53">
        <v>218295</v>
      </c>
      <c r="O169" s="224"/>
    </row>
    <row r="170" spans="1:15" s="19" customFormat="1" ht="16" x14ac:dyDescent="0.2">
      <c r="A170" s="50" t="s">
        <v>369</v>
      </c>
      <c r="B170" s="50" t="s">
        <v>550</v>
      </c>
      <c r="C170" s="50" t="s">
        <v>551</v>
      </c>
      <c r="D170" s="223" t="s">
        <v>552</v>
      </c>
      <c r="E170" s="223"/>
      <c r="F170" s="50" t="s">
        <v>802</v>
      </c>
      <c r="G170" s="50" t="s">
        <v>54</v>
      </c>
      <c r="H170" s="50" t="s">
        <v>55</v>
      </c>
      <c r="I170" s="50" t="s">
        <v>22</v>
      </c>
      <c r="J170" s="51" t="s">
        <v>540</v>
      </c>
      <c r="K170" s="50" t="s">
        <v>24</v>
      </c>
      <c r="L170" s="50" t="s">
        <v>61</v>
      </c>
      <c r="M170" s="52">
        <v>85</v>
      </c>
      <c r="N170" s="53">
        <v>232659</v>
      </c>
      <c r="O170" s="224"/>
    </row>
    <row r="171" spans="1:15" s="19" customFormat="1" ht="16" x14ac:dyDescent="0.2">
      <c r="A171" s="54" t="s">
        <v>369</v>
      </c>
      <c r="B171" s="54" t="s">
        <v>571</v>
      </c>
      <c r="C171" s="54" t="s">
        <v>572</v>
      </c>
      <c r="D171" s="241" t="s">
        <v>573</v>
      </c>
      <c r="E171" s="241" t="str">
        <f>VLOOKUP(B171,Description!$A$2:$B$88,2,FALSE)</f>
        <v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v>
      </c>
      <c r="F171" s="54" t="s">
        <v>803</v>
      </c>
      <c r="G171" s="54" t="s">
        <v>36</v>
      </c>
      <c r="H171" s="54" t="s">
        <v>37</v>
      </c>
      <c r="I171" s="54" t="s">
        <v>18</v>
      </c>
      <c r="J171" s="55" t="s">
        <v>269</v>
      </c>
      <c r="K171" s="54" t="s">
        <v>20</v>
      </c>
      <c r="L171" s="54" t="s">
        <v>82</v>
      </c>
      <c r="M171" s="56">
        <v>80</v>
      </c>
      <c r="N171" s="57">
        <v>200969.1</v>
      </c>
      <c r="O171" s="244">
        <f>SUMIF($C$3:$C$231,C171,$N$3:$N$231)</f>
        <v>809433.3</v>
      </c>
    </row>
    <row r="172" spans="1:15" s="19" customFormat="1" ht="26.25" customHeight="1" x14ac:dyDescent="0.2">
      <c r="A172" s="54" t="s">
        <v>369</v>
      </c>
      <c r="B172" s="54" t="s">
        <v>571</v>
      </c>
      <c r="C172" s="54" t="s">
        <v>572</v>
      </c>
      <c r="D172" s="242" t="s">
        <v>573</v>
      </c>
      <c r="E172" s="242"/>
      <c r="F172" s="54" t="s">
        <v>803</v>
      </c>
      <c r="G172" s="54" t="s">
        <v>36</v>
      </c>
      <c r="H172" s="54" t="s">
        <v>37</v>
      </c>
      <c r="I172" s="54" t="s">
        <v>22</v>
      </c>
      <c r="J172" s="55" t="s">
        <v>434</v>
      </c>
      <c r="K172" s="54" t="s">
        <v>20</v>
      </c>
      <c r="L172" s="54" t="s">
        <v>435</v>
      </c>
      <c r="M172" s="56">
        <v>80</v>
      </c>
      <c r="N172" s="57">
        <v>170656.2</v>
      </c>
      <c r="O172" s="244"/>
    </row>
    <row r="173" spans="1:15" s="19" customFormat="1" ht="16" x14ac:dyDescent="0.2">
      <c r="A173" s="54" t="s">
        <v>369</v>
      </c>
      <c r="B173" s="54" t="s">
        <v>571</v>
      </c>
      <c r="C173" s="54" t="s">
        <v>572</v>
      </c>
      <c r="D173" s="242" t="s">
        <v>573</v>
      </c>
      <c r="E173" s="242"/>
      <c r="F173" s="54" t="s">
        <v>803</v>
      </c>
      <c r="G173" s="54" t="s">
        <v>36</v>
      </c>
      <c r="H173" s="54" t="s">
        <v>37</v>
      </c>
      <c r="I173" s="54" t="s">
        <v>22</v>
      </c>
      <c r="J173" s="55" t="s">
        <v>574</v>
      </c>
      <c r="K173" s="54" t="s">
        <v>24</v>
      </c>
      <c r="L173" s="54" t="s">
        <v>25</v>
      </c>
      <c r="M173" s="56">
        <v>85</v>
      </c>
      <c r="N173" s="57">
        <v>114597</v>
      </c>
      <c r="O173" s="244"/>
    </row>
    <row r="174" spans="1:15" s="19" customFormat="1" ht="16" x14ac:dyDescent="0.2">
      <c r="A174" s="54" t="s">
        <v>369</v>
      </c>
      <c r="B174" s="54" t="s">
        <v>571</v>
      </c>
      <c r="C174" s="54" t="s">
        <v>572</v>
      </c>
      <c r="D174" s="242" t="s">
        <v>573</v>
      </c>
      <c r="E174" s="242"/>
      <c r="F174" s="54" t="s">
        <v>803</v>
      </c>
      <c r="G174" s="54" t="s">
        <v>36</v>
      </c>
      <c r="H174" s="54" t="s">
        <v>37</v>
      </c>
      <c r="I174" s="54" t="s">
        <v>22</v>
      </c>
      <c r="J174" s="55" t="s">
        <v>454</v>
      </c>
      <c r="K174" s="54" t="s">
        <v>30</v>
      </c>
      <c r="L174" s="54" t="s">
        <v>31</v>
      </c>
      <c r="M174" s="56">
        <v>85</v>
      </c>
      <c r="N174" s="57">
        <v>148617</v>
      </c>
      <c r="O174" s="244"/>
    </row>
    <row r="175" spans="1:15" s="19" customFormat="1" ht="48" x14ac:dyDescent="0.2">
      <c r="A175" s="54" t="s">
        <v>369</v>
      </c>
      <c r="B175" s="54" t="s">
        <v>571</v>
      </c>
      <c r="C175" s="54" t="s">
        <v>572</v>
      </c>
      <c r="D175" s="242" t="s">
        <v>573</v>
      </c>
      <c r="E175" s="242"/>
      <c r="F175" s="54" t="s">
        <v>803</v>
      </c>
      <c r="G175" s="54" t="s">
        <v>36</v>
      </c>
      <c r="H175" s="54" t="s">
        <v>37</v>
      </c>
      <c r="I175" s="54" t="s">
        <v>22</v>
      </c>
      <c r="J175" s="55" t="s">
        <v>436</v>
      </c>
      <c r="K175" s="54" t="s">
        <v>20</v>
      </c>
      <c r="L175" s="54" t="s">
        <v>153</v>
      </c>
      <c r="M175" s="56">
        <v>80</v>
      </c>
      <c r="N175" s="57">
        <v>128100</v>
      </c>
      <c r="O175" s="244"/>
    </row>
    <row r="176" spans="1:15" s="19" customFormat="1" ht="32" x14ac:dyDescent="0.2">
      <c r="A176" s="54" t="s">
        <v>369</v>
      </c>
      <c r="B176" s="54" t="s">
        <v>571</v>
      </c>
      <c r="C176" s="54" t="s">
        <v>572</v>
      </c>
      <c r="D176" s="243" t="s">
        <v>573</v>
      </c>
      <c r="E176" s="243"/>
      <c r="F176" s="54" t="s">
        <v>803</v>
      </c>
      <c r="G176" s="54" t="s">
        <v>36</v>
      </c>
      <c r="H176" s="54" t="s">
        <v>37</v>
      </c>
      <c r="I176" s="54" t="s">
        <v>22</v>
      </c>
      <c r="J176" s="55" t="s">
        <v>575</v>
      </c>
      <c r="K176" s="54" t="s">
        <v>24</v>
      </c>
      <c r="L176" s="54" t="s">
        <v>25</v>
      </c>
      <c r="M176" s="56">
        <v>85</v>
      </c>
      <c r="N176" s="57">
        <v>46494</v>
      </c>
      <c r="O176" s="244"/>
    </row>
    <row r="177" spans="1:15" s="19" customFormat="1" ht="16" x14ac:dyDescent="0.2">
      <c r="A177" s="54" t="s">
        <v>369</v>
      </c>
      <c r="B177" s="54" t="s">
        <v>507</v>
      </c>
      <c r="C177" s="54" t="s">
        <v>508</v>
      </c>
      <c r="D177" s="253" t="s">
        <v>823</v>
      </c>
      <c r="E177" s="253" t="str">
        <f>VLOOKUP(B177,Description!$A$2:$B$88,2,FALSE)</f>
        <v>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v>
      </c>
      <c r="F177" s="54" t="s">
        <v>803</v>
      </c>
      <c r="G177" s="54" t="s">
        <v>36</v>
      </c>
      <c r="H177" s="54" t="s">
        <v>37</v>
      </c>
      <c r="I177" s="54" t="s">
        <v>18</v>
      </c>
      <c r="J177" s="55" t="s">
        <v>510</v>
      </c>
      <c r="K177" s="54" t="s">
        <v>20</v>
      </c>
      <c r="L177" s="54" t="s">
        <v>67</v>
      </c>
      <c r="M177" s="56">
        <v>80</v>
      </c>
      <c r="N177" s="57">
        <v>210339.3</v>
      </c>
      <c r="O177" s="244">
        <f>SUMIF($C$3:$C$231,C177,$N$3:$N$231)</f>
        <v>844124.3</v>
      </c>
    </row>
    <row r="178" spans="1:15" s="19" customFormat="1" ht="32" x14ac:dyDescent="0.2">
      <c r="A178" s="54" t="s">
        <v>369</v>
      </c>
      <c r="B178" s="54" t="s">
        <v>507</v>
      </c>
      <c r="C178" s="54" t="s">
        <v>508</v>
      </c>
      <c r="D178" s="208" t="s">
        <v>509</v>
      </c>
      <c r="E178" s="208"/>
      <c r="F178" s="54" t="s">
        <v>803</v>
      </c>
      <c r="G178" s="54" t="s">
        <v>36</v>
      </c>
      <c r="H178" s="54" t="s">
        <v>37</v>
      </c>
      <c r="I178" s="54" t="s">
        <v>22</v>
      </c>
      <c r="J178" s="55" t="s">
        <v>511</v>
      </c>
      <c r="K178" s="54" t="s">
        <v>20</v>
      </c>
      <c r="L178" s="54" t="s">
        <v>21</v>
      </c>
      <c r="M178" s="56">
        <v>80</v>
      </c>
      <c r="N178" s="57">
        <v>153689</v>
      </c>
      <c r="O178" s="244"/>
    </row>
    <row r="179" spans="1:15" s="19" customFormat="1" ht="22.5" customHeight="1" x14ac:dyDescent="0.2">
      <c r="A179" s="54" t="s">
        <v>369</v>
      </c>
      <c r="B179" s="54" t="s">
        <v>507</v>
      </c>
      <c r="C179" s="54" t="s">
        <v>508</v>
      </c>
      <c r="D179" s="208" t="s">
        <v>509</v>
      </c>
      <c r="E179" s="208"/>
      <c r="F179" s="54" t="s">
        <v>803</v>
      </c>
      <c r="G179" s="54" t="s">
        <v>36</v>
      </c>
      <c r="H179" s="54" t="s">
        <v>37</v>
      </c>
      <c r="I179" s="54" t="s">
        <v>22</v>
      </c>
      <c r="J179" s="55" t="s">
        <v>512</v>
      </c>
      <c r="K179" s="54" t="s">
        <v>20</v>
      </c>
      <c r="L179" s="54" t="s">
        <v>35</v>
      </c>
      <c r="M179" s="56">
        <v>80</v>
      </c>
      <c r="N179" s="57">
        <v>90066</v>
      </c>
      <c r="O179" s="244"/>
    </row>
    <row r="180" spans="1:15" s="19" customFormat="1" ht="30" customHeight="1" x14ac:dyDescent="0.2">
      <c r="A180" s="54" t="s">
        <v>369</v>
      </c>
      <c r="B180" s="54" t="s">
        <v>507</v>
      </c>
      <c r="C180" s="54" t="s">
        <v>508</v>
      </c>
      <c r="D180" s="208" t="s">
        <v>509</v>
      </c>
      <c r="E180" s="208"/>
      <c r="F180" s="54" t="s">
        <v>803</v>
      </c>
      <c r="G180" s="54" t="s">
        <v>36</v>
      </c>
      <c r="H180" s="54" t="s">
        <v>37</v>
      </c>
      <c r="I180" s="54" t="s">
        <v>22</v>
      </c>
      <c r="J180" s="55" t="s">
        <v>513</v>
      </c>
      <c r="K180" s="54" t="s">
        <v>24</v>
      </c>
      <c r="L180" s="54" t="s">
        <v>25</v>
      </c>
      <c r="M180" s="56">
        <v>85</v>
      </c>
      <c r="N180" s="57">
        <v>196560</v>
      </c>
      <c r="O180" s="244"/>
    </row>
    <row r="181" spans="1:15" s="19" customFormat="1" ht="16" x14ac:dyDescent="0.2">
      <c r="A181" s="54" t="s">
        <v>369</v>
      </c>
      <c r="B181" s="54" t="s">
        <v>507</v>
      </c>
      <c r="C181" s="54" t="s">
        <v>508</v>
      </c>
      <c r="D181" s="254" t="s">
        <v>509</v>
      </c>
      <c r="E181" s="254"/>
      <c r="F181" s="54" t="s">
        <v>803</v>
      </c>
      <c r="G181" s="54" t="s">
        <v>36</v>
      </c>
      <c r="H181" s="54" t="s">
        <v>37</v>
      </c>
      <c r="I181" s="54" t="s">
        <v>22</v>
      </c>
      <c r="J181" s="55" t="s">
        <v>514</v>
      </c>
      <c r="K181" s="54" t="s">
        <v>30</v>
      </c>
      <c r="L181" s="54" t="s">
        <v>31</v>
      </c>
      <c r="M181" s="56">
        <v>85</v>
      </c>
      <c r="N181" s="57">
        <v>193470</v>
      </c>
      <c r="O181" s="244"/>
    </row>
    <row r="182" spans="1:15" s="19" customFormat="1" ht="32" x14ac:dyDescent="0.2">
      <c r="A182" s="54" t="s">
        <v>369</v>
      </c>
      <c r="B182" s="54" t="s">
        <v>515</v>
      </c>
      <c r="C182" s="54" t="s">
        <v>516</v>
      </c>
      <c r="D182" s="241" t="s">
        <v>517</v>
      </c>
      <c r="E182" s="241" t="str">
        <f>VLOOKUP(B182,Description!$A$2:$B$88,2,FALSE)</f>
        <v>inclusive models for mental health care promoting holistic well-being services connected with tourism, cultural and creative sectors</v>
      </c>
      <c r="F182" s="54" t="s">
        <v>803</v>
      </c>
      <c r="G182" s="54" t="s">
        <v>42</v>
      </c>
      <c r="H182" s="54" t="s">
        <v>43</v>
      </c>
      <c r="I182" s="54" t="s">
        <v>18</v>
      </c>
      <c r="J182" s="55" t="s">
        <v>518</v>
      </c>
      <c r="K182" s="54" t="s">
        <v>24</v>
      </c>
      <c r="L182" s="54" t="s">
        <v>25</v>
      </c>
      <c r="M182" s="56">
        <v>85</v>
      </c>
      <c r="N182" s="57">
        <v>183033</v>
      </c>
      <c r="O182" s="244">
        <f>SUMIF($C$3:$C$231,C182,$N$3:$N$231)</f>
        <v>665928</v>
      </c>
    </row>
    <row r="183" spans="1:15" s="19" customFormat="1" ht="16" x14ac:dyDescent="0.2">
      <c r="A183" s="54" t="s">
        <v>369</v>
      </c>
      <c r="B183" s="54" t="s">
        <v>515</v>
      </c>
      <c r="C183" s="54" t="s">
        <v>516</v>
      </c>
      <c r="D183" s="242" t="s">
        <v>517</v>
      </c>
      <c r="E183" s="242"/>
      <c r="F183" s="54" t="s">
        <v>803</v>
      </c>
      <c r="G183" s="54" t="s">
        <v>42</v>
      </c>
      <c r="H183" s="54" t="s">
        <v>43</v>
      </c>
      <c r="I183" s="54" t="s">
        <v>22</v>
      </c>
      <c r="J183" s="55" t="s">
        <v>446</v>
      </c>
      <c r="K183" s="54" t="s">
        <v>20</v>
      </c>
      <c r="L183" s="54" t="s">
        <v>87</v>
      </c>
      <c r="M183" s="56">
        <v>80</v>
      </c>
      <c r="N183" s="57">
        <v>113526</v>
      </c>
      <c r="O183" s="244"/>
    </row>
    <row r="184" spans="1:15" s="19" customFormat="1" ht="32" x14ac:dyDescent="0.2">
      <c r="A184" s="54" t="s">
        <v>369</v>
      </c>
      <c r="B184" s="54" t="s">
        <v>515</v>
      </c>
      <c r="C184" s="54" t="s">
        <v>516</v>
      </c>
      <c r="D184" s="242" t="s">
        <v>517</v>
      </c>
      <c r="E184" s="242"/>
      <c r="F184" s="54" t="s">
        <v>803</v>
      </c>
      <c r="G184" s="54" t="s">
        <v>42</v>
      </c>
      <c r="H184" s="54" t="s">
        <v>43</v>
      </c>
      <c r="I184" s="54" t="s">
        <v>22</v>
      </c>
      <c r="J184" s="55" t="s">
        <v>519</v>
      </c>
      <c r="K184" s="54" t="s">
        <v>20</v>
      </c>
      <c r="L184" s="54" t="s">
        <v>35</v>
      </c>
      <c r="M184" s="56">
        <v>80</v>
      </c>
      <c r="N184" s="57">
        <v>47880</v>
      </c>
      <c r="O184" s="244"/>
    </row>
    <row r="185" spans="1:15" s="19" customFormat="1" ht="16" x14ac:dyDescent="0.2">
      <c r="A185" s="54" t="s">
        <v>369</v>
      </c>
      <c r="B185" s="54" t="s">
        <v>515</v>
      </c>
      <c r="C185" s="54" t="s">
        <v>516</v>
      </c>
      <c r="D185" s="242" t="s">
        <v>517</v>
      </c>
      <c r="E185" s="242"/>
      <c r="F185" s="54" t="s">
        <v>803</v>
      </c>
      <c r="G185" s="54" t="s">
        <v>42</v>
      </c>
      <c r="H185" s="54" t="s">
        <v>43</v>
      </c>
      <c r="I185" s="54" t="s">
        <v>22</v>
      </c>
      <c r="J185" s="55" t="s">
        <v>520</v>
      </c>
      <c r="K185" s="54" t="s">
        <v>24</v>
      </c>
      <c r="L185" s="54" t="s">
        <v>25</v>
      </c>
      <c r="M185" s="56">
        <v>85</v>
      </c>
      <c r="N185" s="57">
        <v>116550</v>
      </c>
      <c r="O185" s="244"/>
    </row>
    <row r="186" spans="1:15" s="19" customFormat="1" ht="16" x14ac:dyDescent="0.2">
      <c r="A186" s="54" t="s">
        <v>369</v>
      </c>
      <c r="B186" s="54" t="s">
        <v>515</v>
      </c>
      <c r="C186" s="54" t="s">
        <v>516</v>
      </c>
      <c r="D186" s="242" t="s">
        <v>517</v>
      </c>
      <c r="E186" s="242"/>
      <c r="F186" s="54" t="s">
        <v>803</v>
      </c>
      <c r="G186" s="54" t="s">
        <v>42</v>
      </c>
      <c r="H186" s="54" t="s">
        <v>43</v>
      </c>
      <c r="I186" s="54" t="s">
        <v>22</v>
      </c>
      <c r="J186" s="55" t="s">
        <v>280</v>
      </c>
      <c r="K186" s="54" t="s">
        <v>20</v>
      </c>
      <c r="L186" s="54" t="s">
        <v>35</v>
      </c>
      <c r="M186" s="56">
        <v>80</v>
      </c>
      <c r="N186" s="57">
        <v>134190</v>
      </c>
      <c r="O186" s="244"/>
    </row>
    <row r="187" spans="1:15" s="19" customFormat="1" ht="16" x14ac:dyDescent="0.2">
      <c r="A187" s="54" t="s">
        <v>369</v>
      </c>
      <c r="B187" s="54" t="s">
        <v>515</v>
      </c>
      <c r="C187" s="54" t="s">
        <v>516</v>
      </c>
      <c r="D187" s="243" t="s">
        <v>517</v>
      </c>
      <c r="E187" s="243"/>
      <c r="F187" s="54" t="s">
        <v>803</v>
      </c>
      <c r="G187" s="54" t="s">
        <v>42</v>
      </c>
      <c r="H187" s="54" t="s">
        <v>43</v>
      </c>
      <c r="I187" s="54" t="s">
        <v>22</v>
      </c>
      <c r="J187" s="55" t="s">
        <v>156</v>
      </c>
      <c r="K187" s="54" t="s">
        <v>30</v>
      </c>
      <c r="L187" s="54" t="s">
        <v>31</v>
      </c>
      <c r="M187" s="56">
        <v>85</v>
      </c>
      <c r="N187" s="57">
        <v>70749</v>
      </c>
      <c r="O187" s="244"/>
    </row>
    <row r="188" spans="1:15" s="19" customFormat="1" ht="16" x14ac:dyDescent="0.2">
      <c r="A188" s="54" t="s">
        <v>369</v>
      </c>
      <c r="B188" s="54" t="s">
        <v>617</v>
      </c>
      <c r="C188" s="54" t="s">
        <v>618</v>
      </c>
      <c r="D188" s="241" t="s">
        <v>618</v>
      </c>
      <c r="E188" s="241" t="str">
        <f>VLOOKUP(B188,Description!$A$2:$B$88,2,FALSE)</f>
        <v>enhance the role of food heritage in sustainable tourism by creating an ecosystem of traditional food producers, tourism supply chain, and CCI</v>
      </c>
      <c r="F188" s="54" t="s">
        <v>803</v>
      </c>
      <c r="G188" s="54" t="s">
        <v>42</v>
      </c>
      <c r="H188" s="54" t="s">
        <v>43</v>
      </c>
      <c r="I188" s="54" t="s">
        <v>18</v>
      </c>
      <c r="J188" s="55" t="s">
        <v>405</v>
      </c>
      <c r="K188" s="54" t="s">
        <v>20</v>
      </c>
      <c r="L188" s="54" t="s">
        <v>50</v>
      </c>
      <c r="M188" s="56">
        <v>80</v>
      </c>
      <c r="N188" s="57">
        <v>186295.86</v>
      </c>
      <c r="O188" s="244">
        <f>SUMIF($C$3:$C$231,C188,$N$3:$N$231)</f>
        <v>824947.46</v>
      </c>
    </row>
    <row r="189" spans="1:15" s="19" customFormat="1" ht="16" x14ac:dyDescent="0.2">
      <c r="A189" s="54" t="s">
        <v>369</v>
      </c>
      <c r="B189" s="54" t="s">
        <v>617</v>
      </c>
      <c r="C189" s="54" t="s">
        <v>618</v>
      </c>
      <c r="D189" s="242" t="s">
        <v>618</v>
      </c>
      <c r="E189" s="242"/>
      <c r="F189" s="54" t="s">
        <v>803</v>
      </c>
      <c r="G189" s="54" t="s">
        <v>42</v>
      </c>
      <c r="H189" s="54" t="s">
        <v>43</v>
      </c>
      <c r="I189" s="54" t="s">
        <v>22</v>
      </c>
      <c r="J189" s="55" t="s">
        <v>619</v>
      </c>
      <c r="K189" s="54" t="s">
        <v>20</v>
      </c>
      <c r="L189" s="54" t="s">
        <v>21</v>
      </c>
      <c r="M189" s="56">
        <v>80</v>
      </c>
      <c r="N189" s="57">
        <v>168636.6</v>
      </c>
      <c r="O189" s="244"/>
    </row>
    <row r="190" spans="1:15" s="19" customFormat="1" ht="16" x14ac:dyDescent="0.2">
      <c r="A190" s="54" t="s">
        <v>369</v>
      </c>
      <c r="B190" s="54" t="s">
        <v>617</v>
      </c>
      <c r="C190" s="54" t="s">
        <v>618</v>
      </c>
      <c r="D190" s="242" t="s">
        <v>618</v>
      </c>
      <c r="E190" s="242"/>
      <c r="F190" s="54" t="s">
        <v>803</v>
      </c>
      <c r="G190" s="54" t="s">
        <v>42</v>
      </c>
      <c r="H190" s="54" t="s">
        <v>43</v>
      </c>
      <c r="I190" s="54" t="s">
        <v>22</v>
      </c>
      <c r="J190" s="55" t="s">
        <v>188</v>
      </c>
      <c r="K190" s="54" t="s">
        <v>24</v>
      </c>
      <c r="L190" s="54" t="s">
        <v>25</v>
      </c>
      <c r="M190" s="56">
        <v>85</v>
      </c>
      <c r="N190" s="57">
        <v>90100</v>
      </c>
      <c r="O190" s="244"/>
    </row>
    <row r="191" spans="1:15" s="19" customFormat="1" ht="32" x14ac:dyDescent="0.2">
      <c r="A191" s="54" t="s">
        <v>369</v>
      </c>
      <c r="B191" s="54" t="s">
        <v>617</v>
      </c>
      <c r="C191" s="54" t="s">
        <v>618</v>
      </c>
      <c r="D191" s="242" t="s">
        <v>618</v>
      </c>
      <c r="E191" s="242"/>
      <c r="F191" s="54" t="s">
        <v>803</v>
      </c>
      <c r="G191" s="54" t="s">
        <v>42</v>
      </c>
      <c r="H191" s="54" t="s">
        <v>43</v>
      </c>
      <c r="I191" s="54" t="s">
        <v>22</v>
      </c>
      <c r="J191" s="55" t="s">
        <v>620</v>
      </c>
      <c r="K191" s="54" t="s">
        <v>24</v>
      </c>
      <c r="L191" s="54" t="s">
        <v>113</v>
      </c>
      <c r="M191" s="56">
        <v>85</v>
      </c>
      <c r="N191" s="57">
        <v>152850</v>
      </c>
      <c r="O191" s="244"/>
    </row>
    <row r="192" spans="1:15" s="19" customFormat="1" ht="32" x14ac:dyDescent="0.2">
      <c r="A192" s="54" t="s">
        <v>369</v>
      </c>
      <c r="B192" s="54" t="s">
        <v>617</v>
      </c>
      <c r="C192" s="54" t="s">
        <v>618</v>
      </c>
      <c r="D192" s="242" t="s">
        <v>618</v>
      </c>
      <c r="E192" s="242"/>
      <c r="F192" s="54" t="s">
        <v>803</v>
      </c>
      <c r="G192" s="54" t="s">
        <v>42</v>
      </c>
      <c r="H192" s="54" t="s">
        <v>43</v>
      </c>
      <c r="I192" s="54" t="s">
        <v>22</v>
      </c>
      <c r="J192" s="55" t="s">
        <v>621</v>
      </c>
      <c r="K192" s="54" t="s">
        <v>30</v>
      </c>
      <c r="L192" s="54" t="s">
        <v>31</v>
      </c>
      <c r="M192" s="56">
        <v>85</v>
      </c>
      <c r="N192" s="57">
        <v>125970</v>
      </c>
      <c r="O192" s="244"/>
    </row>
    <row r="193" spans="1:15" s="19" customFormat="1" ht="16" x14ac:dyDescent="0.2">
      <c r="A193" s="54" t="s">
        <v>369</v>
      </c>
      <c r="B193" s="54" t="s">
        <v>617</v>
      </c>
      <c r="C193" s="54" t="s">
        <v>618</v>
      </c>
      <c r="D193" s="243" t="s">
        <v>618</v>
      </c>
      <c r="E193" s="243"/>
      <c r="F193" s="54" t="s">
        <v>803</v>
      </c>
      <c r="G193" s="54" t="s">
        <v>42</v>
      </c>
      <c r="H193" s="54" t="s">
        <v>43</v>
      </c>
      <c r="I193" s="54" t="s">
        <v>22</v>
      </c>
      <c r="J193" s="55" t="s">
        <v>193</v>
      </c>
      <c r="K193" s="54" t="s">
        <v>30</v>
      </c>
      <c r="L193" s="54" t="s">
        <v>31</v>
      </c>
      <c r="M193" s="56">
        <v>85</v>
      </c>
      <c r="N193" s="57">
        <v>101095</v>
      </c>
      <c r="O193" s="244"/>
    </row>
    <row r="194" spans="1:15" s="19" customFormat="1" ht="21" customHeight="1" x14ac:dyDescent="0.2">
      <c r="A194" s="54" t="s">
        <v>369</v>
      </c>
      <c r="B194" s="54" t="s">
        <v>489</v>
      </c>
      <c r="C194" s="54" t="s">
        <v>490</v>
      </c>
      <c r="D194" s="253" t="s">
        <v>491</v>
      </c>
      <c r="E194" s="253" t="str">
        <f>VLOOKUP(B194,Description!$A$2:$B$88,2,FALSE)</f>
        <v>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v>
      </c>
      <c r="F194" s="54" t="s">
        <v>803</v>
      </c>
      <c r="G194" s="54" t="s">
        <v>36</v>
      </c>
      <c r="H194" s="54" t="s">
        <v>37</v>
      </c>
      <c r="I194" s="54" t="s">
        <v>18</v>
      </c>
      <c r="J194" s="55" t="s">
        <v>492</v>
      </c>
      <c r="K194" s="54" t="s">
        <v>24</v>
      </c>
      <c r="L194" s="54" t="s">
        <v>25</v>
      </c>
      <c r="M194" s="56">
        <v>85</v>
      </c>
      <c r="N194" s="57">
        <v>235770.3</v>
      </c>
      <c r="O194" s="244">
        <f>SUMIF($C$3:$C$231,C194,$N$3:$N$231)</f>
        <v>963873.89999999991</v>
      </c>
    </row>
    <row r="195" spans="1:15" s="19" customFormat="1" ht="49.5" customHeight="1" x14ac:dyDescent="0.2">
      <c r="A195" s="54" t="s">
        <v>369</v>
      </c>
      <c r="B195" s="54" t="s">
        <v>489</v>
      </c>
      <c r="C195" s="54" t="s">
        <v>490</v>
      </c>
      <c r="D195" s="208" t="s">
        <v>491</v>
      </c>
      <c r="E195" s="208"/>
      <c r="F195" s="54" t="s">
        <v>803</v>
      </c>
      <c r="G195" s="54" t="s">
        <v>36</v>
      </c>
      <c r="H195" s="54" t="s">
        <v>37</v>
      </c>
      <c r="I195" s="54" t="s">
        <v>22</v>
      </c>
      <c r="J195" s="55" t="s">
        <v>493</v>
      </c>
      <c r="K195" s="54" t="s">
        <v>24</v>
      </c>
      <c r="L195" s="54" t="s">
        <v>25</v>
      </c>
      <c r="M195" s="56">
        <v>85</v>
      </c>
      <c r="N195" s="57">
        <v>103950</v>
      </c>
      <c r="O195" s="244"/>
    </row>
    <row r="196" spans="1:15" s="19" customFormat="1" ht="42" customHeight="1" x14ac:dyDescent="0.2">
      <c r="A196" s="54" t="s">
        <v>369</v>
      </c>
      <c r="B196" s="54" t="s">
        <v>489</v>
      </c>
      <c r="C196" s="54" t="s">
        <v>490</v>
      </c>
      <c r="D196" s="208" t="s">
        <v>491</v>
      </c>
      <c r="E196" s="208"/>
      <c r="F196" s="54" t="s">
        <v>803</v>
      </c>
      <c r="G196" s="54" t="s">
        <v>36</v>
      </c>
      <c r="H196" s="54" t="s">
        <v>37</v>
      </c>
      <c r="I196" s="54" t="s">
        <v>22</v>
      </c>
      <c r="J196" s="55" t="s">
        <v>376</v>
      </c>
      <c r="K196" s="54" t="s">
        <v>30</v>
      </c>
      <c r="L196" s="54" t="s">
        <v>31</v>
      </c>
      <c r="M196" s="56">
        <v>85</v>
      </c>
      <c r="N196" s="57">
        <v>206161.2</v>
      </c>
      <c r="O196" s="244"/>
    </row>
    <row r="197" spans="1:15" s="19" customFormat="1" ht="32" x14ac:dyDescent="0.2">
      <c r="A197" s="54" t="s">
        <v>369</v>
      </c>
      <c r="B197" s="54" t="s">
        <v>489</v>
      </c>
      <c r="C197" s="54" t="s">
        <v>490</v>
      </c>
      <c r="D197" s="208" t="s">
        <v>491</v>
      </c>
      <c r="E197" s="208"/>
      <c r="F197" s="54" t="s">
        <v>803</v>
      </c>
      <c r="G197" s="54" t="s">
        <v>36</v>
      </c>
      <c r="H197" s="54" t="s">
        <v>37</v>
      </c>
      <c r="I197" s="54" t="s">
        <v>22</v>
      </c>
      <c r="J197" s="55" t="s">
        <v>833</v>
      </c>
      <c r="K197" s="54" t="s">
        <v>20</v>
      </c>
      <c r="L197" s="54" t="s">
        <v>35</v>
      </c>
      <c r="M197" s="56">
        <v>80</v>
      </c>
      <c r="N197" s="57">
        <v>162691.20000000001</v>
      </c>
      <c r="O197" s="244"/>
    </row>
    <row r="198" spans="1:15" s="19" customFormat="1" ht="32" x14ac:dyDescent="0.2">
      <c r="A198" s="54" t="s">
        <v>369</v>
      </c>
      <c r="B198" s="54" t="s">
        <v>489</v>
      </c>
      <c r="C198" s="54" t="s">
        <v>490</v>
      </c>
      <c r="D198" s="254" t="s">
        <v>491</v>
      </c>
      <c r="E198" s="254"/>
      <c r="F198" s="54" t="s">
        <v>803</v>
      </c>
      <c r="G198" s="54" t="s">
        <v>36</v>
      </c>
      <c r="H198" s="54" t="s">
        <v>37</v>
      </c>
      <c r="I198" s="54" t="s">
        <v>22</v>
      </c>
      <c r="J198" s="55" t="s">
        <v>495</v>
      </c>
      <c r="K198" s="54" t="s">
        <v>20</v>
      </c>
      <c r="L198" s="54" t="s">
        <v>21</v>
      </c>
      <c r="M198" s="56">
        <v>80</v>
      </c>
      <c r="N198" s="57">
        <v>255301.2</v>
      </c>
      <c r="O198" s="244"/>
    </row>
    <row r="199" spans="1:15" s="19" customFormat="1" ht="32" x14ac:dyDescent="0.2">
      <c r="A199" s="54" t="s">
        <v>369</v>
      </c>
      <c r="B199" s="54" t="s">
        <v>611</v>
      </c>
      <c r="C199" s="54" t="s">
        <v>612</v>
      </c>
      <c r="D199" s="241" t="s">
        <v>613</v>
      </c>
      <c r="E199" s="241" t="str">
        <f>VLOOKUP(B199,Description!$A$2:$B$88,2,FALSE)</f>
        <v>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v>
      </c>
      <c r="F199" s="54" t="s">
        <v>803</v>
      </c>
      <c r="G199" s="54" t="s">
        <v>36</v>
      </c>
      <c r="H199" s="54" t="s">
        <v>37</v>
      </c>
      <c r="I199" s="54" t="s">
        <v>18</v>
      </c>
      <c r="J199" s="55" t="s">
        <v>614</v>
      </c>
      <c r="K199" s="54" t="s">
        <v>20</v>
      </c>
      <c r="L199" s="54" t="s">
        <v>67</v>
      </c>
      <c r="M199" s="56">
        <v>80</v>
      </c>
      <c r="N199" s="57">
        <v>388512.85</v>
      </c>
      <c r="O199" s="244">
        <f>SUMIF($C$3:$C$231,C199,$N$3:$N$231)</f>
        <v>1072517.8500000001</v>
      </c>
    </row>
    <row r="200" spans="1:15" s="19" customFormat="1" ht="64" x14ac:dyDescent="0.2">
      <c r="A200" s="54" t="s">
        <v>369</v>
      </c>
      <c r="B200" s="54" t="s">
        <v>611</v>
      </c>
      <c r="C200" s="54" t="s">
        <v>612</v>
      </c>
      <c r="D200" s="242" t="s">
        <v>613</v>
      </c>
      <c r="E200" s="242"/>
      <c r="F200" s="54" t="s">
        <v>803</v>
      </c>
      <c r="G200" s="54" t="s">
        <v>36</v>
      </c>
      <c r="H200" s="54" t="s">
        <v>37</v>
      </c>
      <c r="I200" s="54" t="s">
        <v>22</v>
      </c>
      <c r="J200" s="55" t="s">
        <v>586</v>
      </c>
      <c r="K200" s="54" t="s">
        <v>20</v>
      </c>
      <c r="L200" s="54" t="s">
        <v>67</v>
      </c>
      <c r="M200" s="56">
        <v>80</v>
      </c>
      <c r="N200" s="57">
        <v>166770</v>
      </c>
      <c r="O200" s="244"/>
    </row>
    <row r="201" spans="1:15" s="19" customFormat="1" ht="32" x14ac:dyDescent="0.2">
      <c r="A201" s="54" t="s">
        <v>369</v>
      </c>
      <c r="B201" s="54" t="s">
        <v>611</v>
      </c>
      <c r="C201" s="54" t="s">
        <v>612</v>
      </c>
      <c r="D201" s="242" t="s">
        <v>613</v>
      </c>
      <c r="E201" s="242"/>
      <c r="F201" s="54" t="s">
        <v>803</v>
      </c>
      <c r="G201" s="54" t="s">
        <v>36</v>
      </c>
      <c r="H201" s="54" t="s">
        <v>37</v>
      </c>
      <c r="I201" s="54" t="s">
        <v>22</v>
      </c>
      <c r="J201" s="55" t="s">
        <v>615</v>
      </c>
      <c r="K201" s="54" t="s">
        <v>24</v>
      </c>
      <c r="L201" s="54" t="s">
        <v>25</v>
      </c>
      <c r="M201" s="56">
        <v>85</v>
      </c>
      <c r="N201" s="57">
        <v>133115</v>
      </c>
      <c r="O201" s="244"/>
    </row>
    <row r="202" spans="1:15" s="19" customFormat="1" ht="32" x14ac:dyDescent="0.2">
      <c r="A202" s="54" t="s">
        <v>369</v>
      </c>
      <c r="B202" s="54" t="s">
        <v>611</v>
      </c>
      <c r="C202" s="54" t="s">
        <v>612</v>
      </c>
      <c r="D202" s="242" t="s">
        <v>613</v>
      </c>
      <c r="E202" s="242"/>
      <c r="F202" s="54" t="s">
        <v>803</v>
      </c>
      <c r="G202" s="54" t="s">
        <v>36</v>
      </c>
      <c r="H202" s="54" t="s">
        <v>37</v>
      </c>
      <c r="I202" s="54" t="s">
        <v>22</v>
      </c>
      <c r="J202" s="55" t="s">
        <v>211</v>
      </c>
      <c r="K202" s="54" t="s">
        <v>24</v>
      </c>
      <c r="L202" s="54" t="s">
        <v>86</v>
      </c>
      <c r="M202" s="56">
        <v>85</v>
      </c>
      <c r="N202" s="57">
        <v>124425</v>
      </c>
      <c r="O202" s="244"/>
    </row>
    <row r="203" spans="1:15" s="19" customFormat="1" ht="16" x14ac:dyDescent="0.2">
      <c r="A203" s="54" t="s">
        <v>369</v>
      </c>
      <c r="B203" s="54" t="s">
        <v>611</v>
      </c>
      <c r="C203" s="54" t="s">
        <v>612</v>
      </c>
      <c r="D203" s="242" t="s">
        <v>613</v>
      </c>
      <c r="E203" s="242"/>
      <c r="F203" s="54" t="s">
        <v>803</v>
      </c>
      <c r="G203" s="54" t="s">
        <v>36</v>
      </c>
      <c r="H203" s="54" t="s">
        <v>37</v>
      </c>
      <c r="I203" s="54" t="s">
        <v>22</v>
      </c>
      <c r="J203" s="55" t="s">
        <v>171</v>
      </c>
      <c r="K203" s="54" t="s">
        <v>30</v>
      </c>
      <c r="L203" s="54" t="s">
        <v>31</v>
      </c>
      <c r="M203" s="56">
        <v>85</v>
      </c>
      <c r="N203" s="57">
        <v>134050</v>
      </c>
      <c r="O203" s="244"/>
    </row>
    <row r="204" spans="1:15" s="19" customFormat="1" ht="32" x14ac:dyDescent="0.2">
      <c r="A204" s="54" t="s">
        <v>369</v>
      </c>
      <c r="B204" s="54" t="s">
        <v>611</v>
      </c>
      <c r="C204" s="54" t="s">
        <v>612</v>
      </c>
      <c r="D204" s="243" t="s">
        <v>613</v>
      </c>
      <c r="E204" s="243"/>
      <c r="F204" s="54" t="s">
        <v>803</v>
      </c>
      <c r="G204" s="54" t="s">
        <v>36</v>
      </c>
      <c r="H204" s="54" t="s">
        <v>37</v>
      </c>
      <c r="I204" s="54" t="s">
        <v>22</v>
      </c>
      <c r="J204" s="55" t="s">
        <v>616</v>
      </c>
      <c r="K204" s="54" t="s">
        <v>30</v>
      </c>
      <c r="L204" s="54" t="s">
        <v>31</v>
      </c>
      <c r="M204" s="56">
        <v>85</v>
      </c>
      <c r="N204" s="57">
        <v>125645</v>
      </c>
      <c r="O204" s="244"/>
    </row>
    <row r="205" spans="1:15" s="19" customFormat="1" ht="48" x14ac:dyDescent="0.2">
      <c r="A205" s="54" t="s">
        <v>369</v>
      </c>
      <c r="B205" s="54" t="s">
        <v>428</v>
      </c>
      <c r="C205" s="54" t="s">
        <v>429</v>
      </c>
      <c r="D205" s="241" t="s">
        <v>430</v>
      </c>
      <c r="E205" s="241" t="str">
        <f>VLOOKUP(B205,Description!$A$2:$B$88,2,FALSE)</f>
        <v>Increase the eco-entrepreneurial skills of youth and women of Italy, Albania and Montenegro through the improvement of the quality of services of private and public organizations and the strengthening of the cross-border innovation ecosystem.</v>
      </c>
      <c r="F205" s="54" t="s">
        <v>803</v>
      </c>
      <c r="G205" s="54" t="s">
        <v>36</v>
      </c>
      <c r="H205" s="54" t="s">
        <v>37</v>
      </c>
      <c r="I205" s="54" t="s">
        <v>18</v>
      </c>
      <c r="J205" s="55" t="s">
        <v>89</v>
      </c>
      <c r="K205" s="54" t="s">
        <v>20</v>
      </c>
      <c r="L205" s="54" t="s">
        <v>67</v>
      </c>
      <c r="M205" s="56">
        <v>80</v>
      </c>
      <c r="N205" s="57">
        <v>321980.84999999998</v>
      </c>
      <c r="O205" s="244">
        <f>SUMIF($C$3:$C$231,C205,$N$3:$N$231)</f>
        <v>1069868.45</v>
      </c>
    </row>
    <row r="206" spans="1:15" s="19" customFormat="1" ht="16" x14ac:dyDescent="0.2">
      <c r="A206" s="54" t="s">
        <v>369</v>
      </c>
      <c r="B206" s="54" t="s">
        <v>428</v>
      </c>
      <c r="C206" s="54" t="s">
        <v>429</v>
      </c>
      <c r="D206" s="242"/>
      <c r="E206" s="242"/>
      <c r="F206" s="54" t="s">
        <v>803</v>
      </c>
      <c r="G206" s="54" t="s">
        <v>36</v>
      </c>
      <c r="H206" s="54" t="s">
        <v>37</v>
      </c>
      <c r="I206" s="54" t="s">
        <v>22</v>
      </c>
      <c r="J206" s="55" t="s">
        <v>284</v>
      </c>
      <c r="K206" s="54" t="s">
        <v>20</v>
      </c>
      <c r="L206" s="54" t="s">
        <v>67</v>
      </c>
      <c r="M206" s="56">
        <v>80</v>
      </c>
      <c r="N206" s="57">
        <v>113745.8</v>
      </c>
      <c r="O206" s="244"/>
    </row>
    <row r="207" spans="1:15" s="19" customFormat="1" ht="16" x14ac:dyDescent="0.2">
      <c r="A207" s="54" t="s">
        <v>369</v>
      </c>
      <c r="B207" s="54" t="s">
        <v>428</v>
      </c>
      <c r="C207" s="54" t="s">
        <v>429</v>
      </c>
      <c r="D207" s="242"/>
      <c r="E207" s="242"/>
      <c r="F207" s="54" t="s">
        <v>803</v>
      </c>
      <c r="G207" s="54" t="s">
        <v>36</v>
      </c>
      <c r="H207" s="54" t="s">
        <v>37</v>
      </c>
      <c r="I207" s="54" t="s">
        <v>22</v>
      </c>
      <c r="J207" s="55" t="s">
        <v>431</v>
      </c>
      <c r="K207" s="54" t="s">
        <v>24</v>
      </c>
      <c r="L207" s="54" t="s">
        <v>25</v>
      </c>
      <c r="M207" s="56">
        <v>85</v>
      </c>
      <c r="N207" s="57">
        <v>162918</v>
      </c>
      <c r="O207" s="244"/>
    </row>
    <row r="208" spans="1:15" s="19" customFormat="1" ht="48" x14ac:dyDescent="0.2">
      <c r="A208" s="54" t="s">
        <v>369</v>
      </c>
      <c r="B208" s="54" t="s">
        <v>428</v>
      </c>
      <c r="C208" s="54" t="s">
        <v>429</v>
      </c>
      <c r="D208" s="242"/>
      <c r="E208" s="242"/>
      <c r="F208" s="54" t="s">
        <v>803</v>
      </c>
      <c r="G208" s="54" t="s">
        <v>36</v>
      </c>
      <c r="H208" s="54" t="s">
        <v>37</v>
      </c>
      <c r="I208" s="54" t="s">
        <v>22</v>
      </c>
      <c r="J208" s="55" t="s">
        <v>96</v>
      </c>
      <c r="K208" s="54" t="s">
        <v>20</v>
      </c>
      <c r="L208" s="54" t="s">
        <v>35</v>
      </c>
      <c r="M208" s="56">
        <v>80</v>
      </c>
      <c r="N208" s="57">
        <v>168840</v>
      </c>
      <c r="O208" s="244"/>
    </row>
    <row r="209" spans="1:15" s="19" customFormat="1" ht="16" x14ac:dyDescent="0.2">
      <c r="A209" s="54" t="s">
        <v>369</v>
      </c>
      <c r="B209" s="54" t="s">
        <v>428</v>
      </c>
      <c r="C209" s="54" t="s">
        <v>429</v>
      </c>
      <c r="D209" s="242"/>
      <c r="E209" s="242"/>
      <c r="F209" s="54" t="s">
        <v>803</v>
      </c>
      <c r="G209" s="54" t="s">
        <v>36</v>
      </c>
      <c r="H209" s="54" t="s">
        <v>37</v>
      </c>
      <c r="I209" s="54" t="s">
        <v>22</v>
      </c>
      <c r="J209" s="55" t="s">
        <v>432</v>
      </c>
      <c r="K209" s="54" t="s">
        <v>30</v>
      </c>
      <c r="L209" s="54" t="s">
        <v>31</v>
      </c>
      <c r="M209" s="56">
        <v>85</v>
      </c>
      <c r="N209" s="57">
        <v>166672</v>
      </c>
      <c r="O209" s="244"/>
    </row>
    <row r="210" spans="1:15" s="19" customFormat="1" ht="32" x14ac:dyDescent="0.2">
      <c r="A210" s="54" t="s">
        <v>369</v>
      </c>
      <c r="B210" s="54" t="s">
        <v>428</v>
      </c>
      <c r="C210" s="54" t="s">
        <v>429</v>
      </c>
      <c r="D210" s="243"/>
      <c r="E210" s="243"/>
      <c r="F210" s="54" t="s">
        <v>803</v>
      </c>
      <c r="G210" s="54" t="s">
        <v>36</v>
      </c>
      <c r="H210" s="54" t="s">
        <v>37</v>
      </c>
      <c r="I210" s="54" t="s">
        <v>22</v>
      </c>
      <c r="J210" s="55" t="s">
        <v>433</v>
      </c>
      <c r="K210" s="54" t="s">
        <v>24</v>
      </c>
      <c r="L210" s="54" t="s">
        <v>25</v>
      </c>
      <c r="M210" s="56">
        <v>85</v>
      </c>
      <c r="N210" s="57">
        <v>135711.79999999999</v>
      </c>
      <c r="O210" s="244"/>
    </row>
    <row r="211" spans="1:15" s="19" customFormat="1" ht="15" customHeight="1" x14ac:dyDescent="0.2">
      <c r="A211" s="54" t="s">
        <v>369</v>
      </c>
      <c r="B211" s="54" t="s">
        <v>373</v>
      </c>
      <c r="C211" s="54" t="s">
        <v>374</v>
      </c>
      <c r="D211" s="253" t="s">
        <v>375</v>
      </c>
      <c r="E211" s="253" t="str">
        <f>VLOOKUP(B211,Description!$A$2:$B$88,2,FALSE)</f>
        <v xml:space="preserve">interfaith dialogue and tourism. It aims to build a joint model for interfaith coexistence to be tested in the countries involved. </v>
      </c>
      <c r="F211" s="54" t="s">
        <v>803</v>
      </c>
      <c r="G211" s="54" t="s">
        <v>42</v>
      </c>
      <c r="H211" s="54" t="s">
        <v>43</v>
      </c>
      <c r="I211" s="54" t="s">
        <v>18</v>
      </c>
      <c r="J211" s="55" t="s">
        <v>376</v>
      </c>
      <c r="K211" s="54" t="s">
        <v>30</v>
      </c>
      <c r="L211" s="54" t="s">
        <v>31</v>
      </c>
      <c r="M211" s="56">
        <v>85</v>
      </c>
      <c r="N211" s="57">
        <v>247381.2</v>
      </c>
      <c r="O211" s="244">
        <f>SUMIF($C$3:$C$231,C211,$N$3:$N$231)</f>
        <v>805630.5</v>
      </c>
    </row>
    <row r="212" spans="1:15" s="19" customFormat="1" ht="32" x14ac:dyDescent="0.2">
      <c r="A212" s="54" t="s">
        <v>369</v>
      </c>
      <c r="B212" s="54" t="s">
        <v>373</v>
      </c>
      <c r="C212" s="54" t="s">
        <v>374</v>
      </c>
      <c r="D212" s="208"/>
      <c r="E212" s="208"/>
      <c r="F212" s="54" t="s">
        <v>803</v>
      </c>
      <c r="G212" s="54" t="s">
        <v>42</v>
      </c>
      <c r="H212" s="54" t="s">
        <v>43</v>
      </c>
      <c r="I212" s="54" t="s">
        <v>22</v>
      </c>
      <c r="J212" s="55" t="s">
        <v>377</v>
      </c>
      <c r="K212" s="54" t="s">
        <v>24</v>
      </c>
      <c r="L212" s="54" t="s">
        <v>25</v>
      </c>
      <c r="M212" s="56">
        <v>85</v>
      </c>
      <c r="N212" s="57">
        <v>182322</v>
      </c>
      <c r="O212" s="244"/>
    </row>
    <row r="213" spans="1:15" s="19" customFormat="1" ht="16" x14ac:dyDescent="0.2">
      <c r="A213" s="54" t="s">
        <v>369</v>
      </c>
      <c r="B213" s="54" t="s">
        <v>373</v>
      </c>
      <c r="C213" s="54" t="s">
        <v>374</v>
      </c>
      <c r="D213" s="208"/>
      <c r="E213" s="208"/>
      <c r="F213" s="54" t="s">
        <v>803</v>
      </c>
      <c r="G213" s="54" t="s">
        <v>42</v>
      </c>
      <c r="H213" s="54" t="s">
        <v>43</v>
      </c>
      <c r="I213" s="54" t="s">
        <v>22</v>
      </c>
      <c r="J213" s="55" t="s">
        <v>258</v>
      </c>
      <c r="K213" s="54" t="s">
        <v>20</v>
      </c>
      <c r="L213" s="54" t="s">
        <v>259</v>
      </c>
      <c r="M213" s="56">
        <v>80</v>
      </c>
      <c r="N213" s="57">
        <v>218635.2</v>
      </c>
      <c r="O213" s="244"/>
    </row>
    <row r="214" spans="1:15" s="19" customFormat="1" ht="48" x14ac:dyDescent="0.2">
      <c r="A214" s="54" t="s">
        <v>369</v>
      </c>
      <c r="B214" s="54" t="s">
        <v>373</v>
      </c>
      <c r="C214" s="54" t="s">
        <v>374</v>
      </c>
      <c r="D214" s="254"/>
      <c r="E214" s="254"/>
      <c r="F214" s="54" t="s">
        <v>803</v>
      </c>
      <c r="G214" s="54" t="s">
        <v>42</v>
      </c>
      <c r="H214" s="54" t="s">
        <v>43</v>
      </c>
      <c r="I214" s="54" t="s">
        <v>22</v>
      </c>
      <c r="J214" s="55" t="s">
        <v>378</v>
      </c>
      <c r="K214" s="54" t="s">
        <v>20</v>
      </c>
      <c r="L214" s="54" t="s">
        <v>35</v>
      </c>
      <c r="M214" s="56">
        <v>80</v>
      </c>
      <c r="N214" s="57">
        <v>157292.1</v>
      </c>
      <c r="O214" s="244"/>
    </row>
    <row r="215" spans="1:15" s="19" customFormat="1" ht="25.5" customHeight="1" x14ac:dyDescent="0.2">
      <c r="A215" s="54" t="s">
        <v>369</v>
      </c>
      <c r="B215" s="54" t="s">
        <v>481</v>
      </c>
      <c r="C215" s="54" t="s">
        <v>482</v>
      </c>
      <c r="D215" s="253" t="s">
        <v>483</v>
      </c>
      <c r="E215" s="253" t="str">
        <f>VLOOKUP(B215,Description!$A$2:$B$88,2,FALSE)</f>
        <v>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v>
      </c>
      <c r="F215" s="54" t="s">
        <v>803</v>
      </c>
      <c r="G215" s="54" t="s">
        <v>36</v>
      </c>
      <c r="H215" s="54" t="s">
        <v>37</v>
      </c>
      <c r="I215" s="54" t="s">
        <v>18</v>
      </c>
      <c r="J215" s="55" t="s">
        <v>484</v>
      </c>
      <c r="K215" s="54" t="s">
        <v>30</v>
      </c>
      <c r="L215" s="54" t="s">
        <v>31</v>
      </c>
      <c r="M215" s="56">
        <v>85</v>
      </c>
      <c r="N215" s="57">
        <v>144823</v>
      </c>
      <c r="O215" s="244">
        <f>SUMIF($C$3:$C$231,C215,$N$3:$N$231)</f>
        <v>621974</v>
      </c>
    </row>
    <row r="216" spans="1:15" s="19" customFormat="1" ht="18" customHeight="1" x14ac:dyDescent="0.2">
      <c r="A216" s="54" t="s">
        <v>369</v>
      </c>
      <c r="B216" s="54" t="s">
        <v>481</v>
      </c>
      <c r="C216" s="54" t="s">
        <v>482</v>
      </c>
      <c r="D216" s="208" t="s">
        <v>483</v>
      </c>
      <c r="E216" s="208"/>
      <c r="F216" s="54" t="s">
        <v>803</v>
      </c>
      <c r="G216" s="54" t="s">
        <v>36</v>
      </c>
      <c r="H216" s="54" t="s">
        <v>37</v>
      </c>
      <c r="I216" s="54" t="s">
        <v>22</v>
      </c>
      <c r="J216" s="55" t="s">
        <v>485</v>
      </c>
      <c r="K216" s="54" t="s">
        <v>30</v>
      </c>
      <c r="L216" s="54" t="s">
        <v>31</v>
      </c>
      <c r="M216" s="56">
        <v>85</v>
      </c>
      <c r="N216" s="57">
        <v>98352.5</v>
      </c>
      <c r="O216" s="244"/>
    </row>
    <row r="217" spans="1:15" s="19" customFormat="1" ht="32" x14ac:dyDescent="0.2">
      <c r="A217" s="54" t="s">
        <v>369</v>
      </c>
      <c r="B217" s="54" t="s">
        <v>481</v>
      </c>
      <c r="C217" s="54" t="s">
        <v>482</v>
      </c>
      <c r="D217" s="208" t="s">
        <v>483</v>
      </c>
      <c r="E217" s="208"/>
      <c r="F217" s="54" t="s">
        <v>803</v>
      </c>
      <c r="G217" s="54" t="s">
        <v>36</v>
      </c>
      <c r="H217" s="54" t="s">
        <v>37</v>
      </c>
      <c r="I217" s="54" t="s">
        <v>22</v>
      </c>
      <c r="J217" s="55" t="s">
        <v>486</v>
      </c>
      <c r="K217" s="54" t="s">
        <v>24</v>
      </c>
      <c r="L217" s="54" t="s">
        <v>41</v>
      </c>
      <c r="M217" s="56">
        <v>85</v>
      </c>
      <c r="N217" s="57">
        <v>118510</v>
      </c>
      <c r="O217" s="244"/>
    </row>
    <row r="218" spans="1:15" s="19" customFormat="1" ht="32" x14ac:dyDescent="0.2">
      <c r="A218" s="54" t="s">
        <v>369</v>
      </c>
      <c r="B218" s="54" t="s">
        <v>481</v>
      </c>
      <c r="C218" s="54" t="s">
        <v>482</v>
      </c>
      <c r="D218" s="208" t="s">
        <v>483</v>
      </c>
      <c r="E218" s="208"/>
      <c r="F218" s="54" t="s">
        <v>803</v>
      </c>
      <c r="G218" s="54" t="s">
        <v>36</v>
      </c>
      <c r="H218" s="54" t="s">
        <v>37</v>
      </c>
      <c r="I218" s="54" t="s">
        <v>22</v>
      </c>
      <c r="J218" s="55" t="s">
        <v>487</v>
      </c>
      <c r="K218" s="54" t="s">
        <v>20</v>
      </c>
      <c r="L218" s="54" t="s">
        <v>67</v>
      </c>
      <c r="M218" s="56">
        <v>80</v>
      </c>
      <c r="N218" s="57">
        <v>144765.4</v>
      </c>
      <c r="O218" s="244"/>
    </row>
    <row r="219" spans="1:15" s="19" customFormat="1" ht="16" x14ac:dyDescent="0.2">
      <c r="A219" s="54" t="s">
        <v>369</v>
      </c>
      <c r="B219" s="54" t="s">
        <v>481</v>
      </c>
      <c r="C219" s="54" t="s">
        <v>482</v>
      </c>
      <c r="D219" s="254" t="s">
        <v>483</v>
      </c>
      <c r="E219" s="254"/>
      <c r="F219" s="54" t="s">
        <v>803</v>
      </c>
      <c r="G219" s="54" t="s">
        <v>36</v>
      </c>
      <c r="H219" s="54" t="s">
        <v>37</v>
      </c>
      <c r="I219" s="54" t="s">
        <v>22</v>
      </c>
      <c r="J219" s="55" t="s">
        <v>488</v>
      </c>
      <c r="K219" s="54" t="s">
        <v>20</v>
      </c>
      <c r="L219" s="54" t="s">
        <v>35</v>
      </c>
      <c r="M219" s="56">
        <v>80</v>
      </c>
      <c r="N219" s="57">
        <v>115523.1</v>
      </c>
      <c r="O219" s="244"/>
    </row>
    <row r="220" spans="1:15" s="19" customFormat="1" ht="16" x14ac:dyDescent="0.2">
      <c r="A220" s="54" t="s">
        <v>369</v>
      </c>
      <c r="B220" s="54" t="s">
        <v>456</v>
      </c>
      <c r="C220" s="54" t="s">
        <v>457</v>
      </c>
      <c r="D220" s="241" t="s">
        <v>458</v>
      </c>
      <c r="E220" s="241" t="str">
        <f>VLOOKUP(B220,Description!$A$2:$B$88,2,FALSE)</f>
        <v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v>
      </c>
      <c r="F220" s="54" t="s">
        <v>803</v>
      </c>
      <c r="G220" s="54" t="s">
        <v>36</v>
      </c>
      <c r="H220" s="54" t="s">
        <v>37</v>
      </c>
      <c r="I220" s="54" t="s">
        <v>18</v>
      </c>
      <c r="J220" s="55" t="s">
        <v>459</v>
      </c>
      <c r="K220" s="54" t="s">
        <v>24</v>
      </c>
      <c r="L220" s="54" t="s">
        <v>126</v>
      </c>
      <c r="M220" s="56">
        <v>85</v>
      </c>
      <c r="N220" s="57">
        <v>186435</v>
      </c>
      <c r="O220" s="244">
        <f>SUMIF($C$3:$C$231,C220,$N$3:$N$231)</f>
        <v>888358.75</v>
      </c>
    </row>
    <row r="221" spans="1:15" s="19" customFormat="1" ht="16" x14ac:dyDescent="0.2">
      <c r="A221" s="54" t="s">
        <v>369</v>
      </c>
      <c r="B221" s="54" t="s">
        <v>456</v>
      </c>
      <c r="C221" s="54" t="s">
        <v>457</v>
      </c>
      <c r="D221" s="242"/>
      <c r="E221" s="242"/>
      <c r="F221" s="54" t="s">
        <v>803</v>
      </c>
      <c r="G221" s="54" t="s">
        <v>36</v>
      </c>
      <c r="H221" s="54" t="s">
        <v>37</v>
      </c>
      <c r="I221" s="54" t="s">
        <v>22</v>
      </c>
      <c r="J221" s="55" t="s">
        <v>460</v>
      </c>
      <c r="K221" s="54" t="s">
        <v>20</v>
      </c>
      <c r="L221" s="54" t="s">
        <v>67</v>
      </c>
      <c r="M221" s="56">
        <v>80</v>
      </c>
      <c r="N221" s="57">
        <v>157500</v>
      </c>
      <c r="O221" s="244"/>
    </row>
    <row r="222" spans="1:15" s="19" customFormat="1" ht="16" x14ac:dyDescent="0.2">
      <c r="A222" s="54" t="s">
        <v>369</v>
      </c>
      <c r="B222" s="54" t="s">
        <v>456</v>
      </c>
      <c r="C222" s="54" t="s">
        <v>457</v>
      </c>
      <c r="D222" s="242"/>
      <c r="E222" s="242"/>
      <c r="F222" s="54" t="s">
        <v>803</v>
      </c>
      <c r="G222" s="54" t="s">
        <v>36</v>
      </c>
      <c r="H222" s="54" t="s">
        <v>37</v>
      </c>
      <c r="I222" s="54" t="s">
        <v>22</v>
      </c>
      <c r="J222" s="55" t="s">
        <v>56</v>
      </c>
      <c r="K222" s="54" t="s">
        <v>30</v>
      </c>
      <c r="L222" s="54" t="s">
        <v>31</v>
      </c>
      <c r="M222" s="56">
        <v>85</v>
      </c>
      <c r="N222" s="57">
        <v>169470</v>
      </c>
      <c r="O222" s="244"/>
    </row>
    <row r="223" spans="1:15" s="19" customFormat="1" ht="16" x14ac:dyDescent="0.2">
      <c r="A223" s="54" t="s">
        <v>369</v>
      </c>
      <c r="B223" s="54" t="s">
        <v>456</v>
      </c>
      <c r="C223" s="54" t="s">
        <v>457</v>
      </c>
      <c r="D223" s="242"/>
      <c r="E223" s="242"/>
      <c r="F223" s="54" t="s">
        <v>803</v>
      </c>
      <c r="G223" s="54" t="s">
        <v>36</v>
      </c>
      <c r="H223" s="54" t="s">
        <v>37</v>
      </c>
      <c r="I223" s="54" t="s">
        <v>22</v>
      </c>
      <c r="J223" s="55" t="s">
        <v>124</v>
      </c>
      <c r="K223" s="54" t="s">
        <v>24</v>
      </c>
      <c r="L223" s="54" t="s">
        <v>25</v>
      </c>
      <c r="M223" s="56">
        <v>85</v>
      </c>
      <c r="N223" s="57">
        <v>107100</v>
      </c>
      <c r="O223" s="244"/>
    </row>
    <row r="224" spans="1:15" s="19" customFormat="1" ht="16" x14ac:dyDescent="0.2">
      <c r="A224" s="54" t="s">
        <v>369</v>
      </c>
      <c r="B224" s="54" t="s">
        <v>456</v>
      </c>
      <c r="C224" s="54" t="s">
        <v>457</v>
      </c>
      <c r="D224" s="242"/>
      <c r="E224" s="242"/>
      <c r="F224" s="54" t="s">
        <v>803</v>
      </c>
      <c r="G224" s="54" t="s">
        <v>36</v>
      </c>
      <c r="H224" s="54" t="s">
        <v>37</v>
      </c>
      <c r="I224" s="54" t="s">
        <v>22</v>
      </c>
      <c r="J224" s="55" t="s">
        <v>461</v>
      </c>
      <c r="K224" s="54" t="s">
        <v>20</v>
      </c>
      <c r="L224" s="54" t="s">
        <v>67</v>
      </c>
      <c r="M224" s="56">
        <v>80</v>
      </c>
      <c r="N224" s="57">
        <v>114030</v>
      </c>
      <c r="O224" s="244"/>
    </row>
    <row r="225" spans="1:15" s="19" customFormat="1" ht="16" x14ac:dyDescent="0.2">
      <c r="A225" s="54" t="s">
        <v>369</v>
      </c>
      <c r="B225" s="54" t="s">
        <v>456</v>
      </c>
      <c r="C225" s="54" t="s">
        <v>457</v>
      </c>
      <c r="D225" s="243"/>
      <c r="E225" s="243"/>
      <c r="F225" s="54" t="s">
        <v>803</v>
      </c>
      <c r="G225" s="54" t="s">
        <v>36</v>
      </c>
      <c r="H225" s="54" t="s">
        <v>37</v>
      </c>
      <c r="I225" s="54" t="s">
        <v>22</v>
      </c>
      <c r="J225" s="55" t="s">
        <v>88</v>
      </c>
      <c r="K225" s="54" t="s">
        <v>20</v>
      </c>
      <c r="L225" s="54" t="s">
        <v>35</v>
      </c>
      <c r="M225" s="56">
        <v>80</v>
      </c>
      <c r="N225" s="57">
        <v>153823.75</v>
      </c>
      <c r="O225" s="244"/>
    </row>
    <row r="226" spans="1:15" s="19" customFormat="1" ht="32" x14ac:dyDescent="0.2">
      <c r="A226" s="54" t="s">
        <v>369</v>
      </c>
      <c r="B226" s="54" t="s">
        <v>647</v>
      </c>
      <c r="C226" s="54" t="s">
        <v>648</v>
      </c>
      <c r="D226" s="241" t="s">
        <v>649</v>
      </c>
      <c r="E226" s="241" t="str">
        <f>VLOOKUP(B226,Description!$A$2:$B$88,2,FALSE)</f>
        <v>innovative and sustainable sport tourism in the South Adriatic region, stimulating economic growth, social inclusion, and public health, while leveraging sports and e-sports as tools for cultural exchange, active living, and regional development.</v>
      </c>
      <c r="F226" s="54" t="s">
        <v>803</v>
      </c>
      <c r="G226" s="54" t="s">
        <v>42</v>
      </c>
      <c r="H226" s="54" t="s">
        <v>43</v>
      </c>
      <c r="I226" s="54" t="s">
        <v>18</v>
      </c>
      <c r="J226" s="55" t="s">
        <v>650</v>
      </c>
      <c r="K226" s="54" t="s">
        <v>20</v>
      </c>
      <c r="L226" s="54" t="s">
        <v>67</v>
      </c>
      <c r="M226" s="56">
        <v>80</v>
      </c>
      <c r="N226" s="57">
        <v>216801</v>
      </c>
      <c r="O226" s="244">
        <f>SUMIF($C$3:$C$231,C226,$N$3:$N$231)</f>
        <v>1044330</v>
      </c>
    </row>
    <row r="227" spans="1:15" s="19" customFormat="1" ht="48" x14ac:dyDescent="0.2">
      <c r="A227" s="54" t="s">
        <v>369</v>
      </c>
      <c r="B227" s="54" t="s">
        <v>647</v>
      </c>
      <c r="C227" s="54" t="s">
        <v>648</v>
      </c>
      <c r="D227" s="242"/>
      <c r="E227" s="242"/>
      <c r="F227" s="54" t="s">
        <v>803</v>
      </c>
      <c r="G227" s="54" t="s">
        <v>42</v>
      </c>
      <c r="H227" s="54" t="s">
        <v>43</v>
      </c>
      <c r="I227" s="54" t="s">
        <v>22</v>
      </c>
      <c r="J227" s="55" t="s">
        <v>651</v>
      </c>
      <c r="K227" s="54" t="s">
        <v>20</v>
      </c>
      <c r="L227" s="54" t="s">
        <v>67</v>
      </c>
      <c r="M227" s="56">
        <v>80</v>
      </c>
      <c r="N227" s="57">
        <v>166770</v>
      </c>
      <c r="O227" s="244"/>
    </row>
    <row r="228" spans="1:15" s="19" customFormat="1" ht="48" x14ac:dyDescent="0.2">
      <c r="A228" s="54" t="s">
        <v>369</v>
      </c>
      <c r="B228" s="54" t="s">
        <v>647</v>
      </c>
      <c r="C228" s="54" t="s">
        <v>648</v>
      </c>
      <c r="D228" s="242"/>
      <c r="E228" s="242"/>
      <c r="F228" s="54" t="s">
        <v>803</v>
      </c>
      <c r="G228" s="54" t="s">
        <v>42</v>
      </c>
      <c r="H228" s="54" t="s">
        <v>43</v>
      </c>
      <c r="I228" s="54" t="s">
        <v>22</v>
      </c>
      <c r="J228" s="55" t="s">
        <v>96</v>
      </c>
      <c r="K228" s="54" t="s">
        <v>20</v>
      </c>
      <c r="L228" s="54" t="s">
        <v>35</v>
      </c>
      <c r="M228" s="56">
        <v>80</v>
      </c>
      <c r="N228" s="57">
        <v>165393</v>
      </c>
      <c r="O228" s="244"/>
    </row>
    <row r="229" spans="1:15" s="19" customFormat="1" ht="16" x14ac:dyDescent="0.2">
      <c r="A229" s="54" t="s">
        <v>369</v>
      </c>
      <c r="B229" s="54" t="s">
        <v>647</v>
      </c>
      <c r="C229" s="54" t="s">
        <v>648</v>
      </c>
      <c r="D229" s="242"/>
      <c r="E229" s="242"/>
      <c r="F229" s="54" t="s">
        <v>803</v>
      </c>
      <c r="G229" s="54" t="s">
        <v>42</v>
      </c>
      <c r="H229" s="54" t="s">
        <v>43</v>
      </c>
      <c r="I229" s="54" t="s">
        <v>22</v>
      </c>
      <c r="J229" s="55" t="s">
        <v>652</v>
      </c>
      <c r="K229" s="54" t="s">
        <v>20</v>
      </c>
      <c r="L229" s="54" t="s">
        <v>35</v>
      </c>
      <c r="M229" s="56">
        <v>80</v>
      </c>
      <c r="N229" s="57">
        <v>151266</v>
      </c>
      <c r="O229" s="244"/>
    </row>
    <row r="230" spans="1:15" s="19" customFormat="1" ht="16" x14ac:dyDescent="0.2">
      <c r="A230" s="54" t="s">
        <v>369</v>
      </c>
      <c r="B230" s="54" t="s">
        <v>647</v>
      </c>
      <c r="C230" s="54" t="s">
        <v>648</v>
      </c>
      <c r="D230" s="242"/>
      <c r="E230" s="242"/>
      <c r="F230" s="54" t="s">
        <v>803</v>
      </c>
      <c r="G230" s="54" t="s">
        <v>42</v>
      </c>
      <c r="H230" s="54" t="s">
        <v>43</v>
      </c>
      <c r="I230" s="54" t="s">
        <v>22</v>
      </c>
      <c r="J230" s="55" t="s">
        <v>653</v>
      </c>
      <c r="K230" s="54" t="s">
        <v>30</v>
      </c>
      <c r="L230" s="54" t="s">
        <v>31</v>
      </c>
      <c r="M230" s="56">
        <v>85</v>
      </c>
      <c r="N230" s="57">
        <v>172000</v>
      </c>
      <c r="O230" s="244"/>
    </row>
    <row r="231" spans="1:15" s="19" customFormat="1" ht="16" x14ac:dyDescent="0.2">
      <c r="A231" s="54" t="s">
        <v>369</v>
      </c>
      <c r="B231" s="54" t="s">
        <v>647</v>
      </c>
      <c r="C231" s="54" t="s">
        <v>648</v>
      </c>
      <c r="D231" s="243"/>
      <c r="E231" s="243"/>
      <c r="F231" s="54" t="s">
        <v>803</v>
      </c>
      <c r="G231" s="54" t="s">
        <v>42</v>
      </c>
      <c r="H231" s="54" t="s">
        <v>43</v>
      </c>
      <c r="I231" s="54" t="s">
        <v>22</v>
      </c>
      <c r="J231" s="55" t="s">
        <v>654</v>
      </c>
      <c r="K231" s="54" t="s">
        <v>24</v>
      </c>
      <c r="L231" s="54" t="s">
        <v>25</v>
      </c>
      <c r="M231" s="56">
        <v>85</v>
      </c>
      <c r="N231" s="57">
        <v>172100</v>
      </c>
      <c r="O231" s="244"/>
    </row>
    <row r="232" spans="1:15" x14ac:dyDescent="0.2">
      <c r="N232" s="22">
        <f>SUM(N3:N231)</f>
        <v>40873409.330000013</v>
      </c>
      <c r="O232" s="22">
        <f>SUM(O3:O231)</f>
        <v>40873409.329999991</v>
      </c>
    </row>
    <row r="234" spans="1:15" s="19" customFormat="1" x14ac:dyDescent="0.2">
      <c r="A234" s="18" t="s">
        <v>794</v>
      </c>
      <c r="B234" s="18">
        <f>COUNTIF($I$3:$I$231,"*Lead*")</f>
        <v>43</v>
      </c>
      <c r="C234" s="16">
        <f>B234/$B$234</f>
        <v>1</v>
      </c>
    </row>
    <row r="235" spans="1:15" s="19" customFormat="1" x14ac:dyDescent="0.2">
      <c r="A235" s="18" t="s">
        <v>795</v>
      </c>
      <c r="B235" s="18">
        <f>COUNTIFS($I$3:$I$231,"*Lead*",$F$3:$F$231,"*PA 1*")</f>
        <v>10</v>
      </c>
      <c r="C235" s="16">
        <f>B235/$B$234</f>
        <v>0.23255813953488372</v>
      </c>
    </row>
    <row r="236" spans="1:15" s="19" customFormat="1" x14ac:dyDescent="0.2">
      <c r="A236" s="18" t="s">
        <v>796</v>
      </c>
      <c r="B236" s="18">
        <f>COUNTIFS($I$3:$I$231,"*Lead*",$F$3:$F$231,"*PA 2*")</f>
        <v>16</v>
      </c>
      <c r="C236" s="16">
        <f t="shared" ref="C236:C239" si="0">B236/$B$234</f>
        <v>0.37209302325581395</v>
      </c>
    </row>
    <row r="237" spans="1:15" s="19" customFormat="1" x14ac:dyDescent="0.2">
      <c r="A237" s="18" t="s">
        <v>797</v>
      </c>
      <c r="B237" s="18">
        <f>COUNTIFS($I$3:$I$231,"*Lead*",$F$3:$F$231,"*PA 3*")</f>
        <v>6</v>
      </c>
      <c r="C237" s="16">
        <f t="shared" si="0"/>
        <v>0.13953488372093023</v>
      </c>
    </row>
    <row r="238" spans="1:15" s="19" customFormat="1" x14ac:dyDescent="0.2">
      <c r="A238" s="18" t="s">
        <v>798</v>
      </c>
      <c r="B238" s="18">
        <f>COUNTIFS($I$3:$I$231,"*Lead*",$F$3:$F$231,"*PA 4*")</f>
        <v>11</v>
      </c>
      <c r="C238" s="16">
        <f t="shared" si="0"/>
        <v>0.2558139534883721</v>
      </c>
    </row>
    <row r="239" spans="1:15" s="19" customFormat="1" x14ac:dyDescent="0.2">
      <c r="A239" s="18" t="s">
        <v>799</v>
      </c>
      <c r="B239" s="18">
        <f>COUNTIFS($I$3:$I$231,"*Lead*",$F$3:$F$231,"*PA 5*")</f>
        <v>0</v>
      </c>
      <c r="C239" s="16">
        <f t="shared" si="0"/>
        <v>0</v>
      </c>
    </row>
    <row r="240" spans="1:15" s="19" customFormat="1" x14ac:dyDescent="0.2"/>
    <row r="241" spans="1:3" s="19" customFormat="1" x14ac:dyDescent="0.2">
      <c r="A241" s="34" t="s">
        <v>806</v>
      </c>
      <c r="B241" s="20">
        <f>SUM($N$3:$N$231)</f>
        <v>40873409.330000013</v>
      </c>
      <c r="C241" s="17">
        <f>B241/$B$241</f>
        <v>1</v>
      </c>
    </row>
    <row r="242" spans="1:3" s="19" customFormat="1" x14ac:dyDescent="0.2">
      <c r="A242" s="34" t="s">
        <v>807</v>
      </c>
      <c r="B242" s="20">
        <f>SUMIF($F$3:$F$231, "PA 1",$N$3:$N$231)</f>
        <v>9670429.0099999998</v>
      </c>
      <c r="C242" s="17">
        <f t="shared" ref="C242:C246" si="1">B242/$B$241</f>
        <v>0.23659462639692641</v>
      </c>
    </row>
    <row r="243" spans="1:3" s="19" customFormat="1" x14ac:dyDescent="0.2">
      <c r="A243" s="34" t="s">
        <v>808</v>
      </c>
      <c r="B243" s="20">
        <f>SUMIF($F$3:$F$231, "PA 2",$N$3:$N$231)</f>
        <v>15503987.519999998</v>
      </c>
      <c r="C243" s="17">
        <f t="shared" si="1"/>
        <v>0.37931720828143584</v>
      </c>
    </row>
    <row r="244" spans="1:3" s="19" customFormat="1" x14ac:dyDescent="0.2">
      <c r="A244" s="34" t="s">
        <v>809</v>
      </c>
      <c r="B244" s="20">
        <f>SUMIF($F$3:$F$231, "PA 3",$N$3:$N$231)</f>
        <v>6088006.29</v>
      </c>
      <c r="C244" s="17">
        <f t="shared" si="1"/>
        <v>0.14894784628429716</v>
      </c>
    </row>
    <row r="245" spans="1:3" s="19" customFormat="1" x14ac:dyDescent="0.2">
      <c r="A245" s="34" t="s">
        <v>810</v>
      </c>
      <c r="B245" s="20">
        <f>SUMIF($F$3:$F$231, "PA 4",$N$3:$N$231)</f>
        <v>9610986.5099999998</v>
      </c>
      <c r="C245" s="17">
        <f t="shared" si="1"/>
        <v>0.23514031903734017</v>
      </c>
    </row>
    <row r="246" spans="1:3" s="19" customFormat="1" x14ac:dyDescent="0.2">
      <c r="A246" s="34" t="s">
        <v>811</v>
      </c>
      <c r="B246" s="20">
        <f>SUMIF($F$3:$F$231, "PA 5",$N$3:$N$231)</f>
        <v>0</v>
      </c>
      <c r="C246" s="17">
        <f t="shared" si="1"/>
        <v>0</v>
      </c>
    </row>
    <row r="247" spans="1:3" s="19" customFormat="1" x14ac:dyDescent="0.2"/>
    <row r="248" spans="1:3" s="19" customFormat="1" ht="16" x14ac:dyDescent="0.2">
      <c r="A248" s="35" t="s">
        <v>812</v>
      </c>
      <c r="B248" s="36">
        <f>SUM($N$3:$N$231)</f>
        <v>40873409.330000013</v>
      </c>
      <c r="C248" s="16">
        <f>B248/$B$248</f>
        <v>1</v>
      </c>
    </row>
    <row r="249" spans="1:3" s="19" customFormat="1" x14ac:dyDescent="0.2">
      <c r="A249" s="18" t="s">
        <v>20</v>
      </c>
      <c r="B249" s="36">
        <f>SUMIF($K$3:$K$231,A249,$N$3:$N$231)</f>
        <v>22009032.030000005</v>
      </c>
      <c r="C249" s="16">
        <f t="shared" ref="C249:C251" si="2">B249/$B$248</f>
        <v>0.53846822153506901</v>
      </c>
    </row>
    <row r="250" spans="1:3" s="19" customFormat="1" x14ac:dyDescent="0.2">
      <c r="A250" s="18" t="s">
        <v>24</v>
      </c>
      <c r="B250" s="36">
        <f>SUMIF($K$3:$K$231,A250,$N$3:$N$231)</f>
        <v>10253434.860000003</v>
      </c>
      <c r="C250" s="16">
        <f t="shared" si="2"/>
        <v>0.25085832153654603</v>
      </c>
    </row>
    <row r="251" spans="1:3" s="19" customFormat="1" x14ac:dyDescent="0.2">
      <c r="A251" s="18" t="s">
        <v>30</v>
      </c>
      <c r="B251" s="36">
        <f>SUMIF($K$3:$K$231,A251,$N$3:$N$231)</f>
        <v>8610942.4399999995</v>
      </c>
      <c r="C251" s="16">
        <f t="shared" si="2"/>
        <v>0.21067345692838479</v>
      </c>
    </row>
  </sheetData>
  <autoFilter ref="A2:O232" xr:uid="{00000000-0009-0000-0000-000006000000}"/>
  <mergeCells count="129">
    <mergeCell ref="D220:D225"/>
    <mergeCell ref="E220:E225"/>
    <mergeCell ref="O220:O225"/>
    <mergeCell ref="D215:D219"/>
    <mergeCell ref="E215:E219"/>
    <mergeCell ref="O215:O219"/>
    <mergeCell ref="D163:D166"/>
    <mergeCell ref="E163:E166"/>
    <mergeCell ref="O163:O166"/>
    <mergeCell ref="D177:D181"/>
    <mergeCell ref="E177:E181"/>
    <mergeCell ref="O177:O181"/>
    <mergeCell ref="D182:D187"/>
    <mergeCell ref="E182:E187"/>
    <mergeCell ref="O182:O187"/>
    <mergeCell ref="D171:D176"/>
    <mergeCell ref="E171:E176"/>
    <mergeCell ref="O171:O176"/>
    <mergeCell ref="D123:D126"/>
    <mergeCell ref="E123:E126"/>
    <mergeCell ref="O123:O126"/>
    <mergeCell ref="D194:D198"/>
    <mergeCell ref="E194:E198"/>
    <mergeCell ref="O194:O198"/>
    <mergeCell ref="D211:D214"/>
    <mergeCell ref="E211:E214"/>
    <mergeCell ref="O211:O214"/>
    <mergeCell ref="D205:D210"/>
    <mergeCell ref="E205:E210"/>
    <mergeCell ref="O205:O210"/>
    <mergeCell ref="D151:D156"/>
    <mergeCell ref="E151:E156"/>
    <mergeCell ref="O151:O156"/>
    <mergeCell ref="D132:D135"/>
    <mergeCell ref="E132:E135"/>
    <mergeCell ref="O132:O135"/>
    <mergeCell ref="D136:D141"/>
    <mergeCell ref="E136:E141"/>
    <mergeCell ref="O136:O141"/>
    <mergeCell ref="D77:D82"/>
    <mergeCell ref="E77:E82"/>
    <mergeCell ref="O77:O82"/>
    <mergeCell ref="D59:D64"/>
    <mergeCell ref="E59:E64"/>
    <mergeCell ref="O59:O64"/>
    <mergeCell ref="D119:D122"/>
    <mergeCell ref="E119:E122"/>
    <mergeCell ref="O119:O122"/>
    <mergeCell ref="D104:D108"/>
    <mergeCell ref="E104:E108"/>
    <mergeCell ref="O104:O108"/>
    <mergeCell ref="D71:D76"/>
    <mergeCell ref="E71:E76"/>
    <mergeCell ref="O71:O76"/>
    <mergeCell ref="D9:D13"/>
    <mergeCell ref="E9:E13"/>
    <mergeCell ref="O9:O13"/>
    <mergeCell ref="D147:D150"/>
    <mergeCell ref="E147:E150"/>
    <mergeCell ref="O147:O150"/>
    <mergeCell ref="D48:D53"/>
    <mergeCell ref="E48:E53"/>
    <mergeCell ref="O48:O53"/>
    <mergeCell ref="D54:D58"/>
    <mergeCell ref="E54:E58"/>
    <mergeCell ref="O54:O58"/>
    <mergeCell ref="D26:D31"/>
    <mergeCell ref="E26:E31"/>
    <mergeCell ref="O26:O31"/>
    <mergeCell ref="D115:D118"/>
    <mergeCell ref="E115:E118"/>
    <mergeCell ref="O115:O118"/>
    <mergeCell ref="D14:D19"/>
    <mergeCell ref="E14:E19"/>
    <mergeCell ref="O14:O19"/>
    <mergeCell ref="D142:D146"/>
    <mergeCell ref="E142:E146"/>
    <mergeCell ref="O142:O146"/>
    <mergeCell ref="D157:D162"/>
    <mergeCell ref="E157:E162"/>
    <mergeCell ref="O157:O162"/>
    <mergeCell ref="D167:D170"/>
    <mergeCell ref="E167:E170"/>
    <mergeCell ref="O167:O170"/>
    <mergeCell ref="D38:D41"/>
    <mergeCell ref="E38:E41"/>
    <mergeCell ref="O38:O41"/>
    <mergeCell ref="D20:D25"/>
    <mergeCell ref="E20:E25"/>
    <mergeCell ref="O20:O25"/>
    <mergeCell ref="D42:D47"/>
    <mergeCell ref="E42:E47"/>
    <mergeCell ref="O42:O47"/>
    <mergeCell ref="D99:D103"/>
    <mergeCell ref="E99:E103"/>
    <mergeCell ref="O99:O103"/>
    <mergeCell ref="D83:D87"/>
    <mergeCell ref="E83:E87"/>
    <mergeCell ref="O83:O87"/>
    <mergeCell ref="D88:D92"/>
    <mergeCell ref="E88:E92"/>
    <mergeCell ref="O88:O92"/>
    <mergeCell ref="D93:D98"/>
    <mergeCell ref="E93:E98"/>
    <mergeCell ref="O93:O98"/>
    <mergeCell ref="D226:D231"/>
    <mergeCell ref="E226:E231"/>
    <mergeCell ref="O226:O231"/>
    <mergeCell ref="D3:D8"/>
    <mergeCell ref="E3:E8"/>
    <mergeCell ref="O3:O8"/>
    <mergeCell ref="D109:D114"/>
    <mergeCell ref="E109:E114"/>
    <mergeCell ref="O109:O114"/>
    <mergeCell ref="D32:D37"/>
    <mergeCell ref="E32:E37"/>
    <mergeCell ref="O32:O37"/>
    <mergeCell ref="D65:D70"/>
    <mergeCell ref="E65:E70"/>
    <mergeCell ref="O65:O70"/>
    <mergeCell ref="D199:D204"/>
    <mergeCell ref="E199:E204"/>
    <mergeCell ref="O199:O204"/>
    <mergeCell ref="D188:D193"/>
    <mergeCell ref="E188:E193"/>
    <mergeCell ref="O188:O193"/>
    <mergeCell ref="D127:D131"/>
    <mergeCell ref="E127:E131"/>
    <mergeCell ref="O127:O1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7</vt:i4>
      </vt:variant>
    </vt:vector>
  </HeadingPairs>
  <TitlesOfParts>
    <vt:vector size="7" baseType="lpstr">
      <vt:lpstr>Legenda_art_49_CPR</vt:lpstr>
      <vt:lpstr>Dates_IC</vt:lpstr>
      <vt:lpstr>Partner data</vt:lpstr>
      <vt:lpstr>Description</vt:lpstr>
      <vt:lpstr>Small</vt:lpstr>
      <vt:lpstr>Strategic</vt:lpstr>
      <vt:lpstr>Standard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2025-11-13T07:15:45Z</dcterms:created>
  <dcterms:modified xsi:type="dcterms:W3CDTF">2026-01-14T14:03:06Z</dcterms:modified>
</cp:coreProperties>
</file>